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/>
  </bookViews>
  <sheets>
    <sheet name="Прил 1 " sheetId="62" r:id="rId1"/>
    <sheet name="пояснительная " sheetId="40" r:id="rId2"/>
    <sheet name="не актуально ." sheetId="53" state="hidden" r:id="rId3"/>
    <sheet name="не актуально" sheetId="59" state="hidden" r:id="rId4"/>
  </sheets>
  <definedNames>
    <definedName name="_xlnm._FilterDatabase" localSheetId="3" hidden="1">'не актуально'!$A$18:$S$99</definedName>
    <definedName name="_xlnm._FilterDatabase" localSheetId="2" hidden="1">'не актуально .'!$A$26:$U$95</definedName>
    <definedName name="_xlnm._FilterDatabase" localSheetId="1" hidden="1">'пояснительная '!$A$17:$Q$86</definedName>
    <definedName name="_xlnm._FilterDatabase" localSheetId="0" hidden="1">'Прил 1 '!$A$23:$Q$90</definedName>
    <definedName name="_xlnm.Print_Area" localSheetId="2">'не актуально .'!$A$2:$M$95</definedName>
    <definedName name="_xlnm.Print_Area" localSheetId="1">'пояснительная '!$A$1:$N$88</definedName>
  </definedNames>
  <calcPr calcId="124519"/>
</workbook>
</file>

<file path=xl/calcChain.xml><?xml version="1.0" encoding="utf-8"?>
<calcChain xmlns="http://schemas.openxmlformats.org/spreadsheetml/2006/main">
  <c r="E47" i="62"/>
  <c r="F47"/>
  <c r="H47"/>
  <c r="I47"/>
  <c r="D47"/>
  <c r="C17"/>
  <c r="D17"/>
  <c r="F17"/>
  <c r="I17"/>
  <c r="C18"/>
  <c r="D18"/>
  <c r="F18"/>
  <c r="F19" s="1"/>
  <c r="I18"/>
  <c r="I19" s="1"/>
  <c r="C19"/>
  <c r="H19"/>
  <c r="K19"/>
  <c r="G20"/>
  <c r="G21"/>
  <c r="E23"/>
  <c r="E24"/>
  <c r="E18" s="1"/>
  <c r="E25"/>
  <c r="E26"/>
  <c r="G26"/>
  <c r="H26" s="1"/>
  <c r="E27"/>
  <c r="G27"/>
  <c r="H27" s="1"/>
  <c r="E28"/>
  <c r="G28"/>
  <c r="H28" s="1"/>
  <c r="E29"/>
  <c r="B30"/>
  <c r="G30"/>
  <c r="M30" s="1"/>
  <c r="C31"/>
  <c r="E31" s="1"/>
  <c r="F31"/>
  <c r="I31"/>
  <c r="I34" s="1"/>
  <c r="J31"/>
  <c r="E32"/>
  <c r="I32"/>
  <c r="J32"/>
  <c r="E33"/>
  <c r="I33"/>
  <c r="J33"/>
  <c r="D34"/>
  <c r="F34"/>
  <c r="E35"/>
  <c r="G35"/>
  <c r="H35" s="1"/>
  <c r="K35"/>
  <c r="E36"/>
  <c r="G36"/>
  <c r="H36" s="1"/>
  <c r="K36"/>
  <c r="E37"/>
  <c r="G37"/>
  <c r="M37" s="1"/>
  <c r="K37"/>
  <c r="C38"/>
  <c r="D38"/>
  <c r="E38" s="1"/>
  <c r="F38"/>
  <c r="I38"/>
  <c r="J38"/>
  <c r="K38" s="1"/>
  <c r="E39"/>
  <c r="K39"/>
  <c r="E40"/>
  <c r="K40"/>
  <c r="E41"/>
  <c r="K41"/>
  <c r="C42"/>
  <c r="D42"/>
  <c r="F42"/>
  <c r="I42"/>
  <c r="J42"/>
  <c r="E43"/>
  <c r="G43"/>
  <c r="M43" s="1"/>
  <c r="K43"/>
  <c r="G49"/>
  <c r="G50"/>
  <c r="G48"/>
  <c r="G47" s="1"/>
  <c r="G46"/>
  <c r="G44"/>
  <c r="G45"/>
  <c r="G62"/>
  <c r="G64"/>
  <c r="G65"/>
  <c r="G66"/>
  <c r="G85"/>
  <c r="E20" i="40"/>
  <c r="E21"/>
  <c r="D57"/>
  <c r="G61" i="62" s="1"/>
  <c r="K42" l="1"/>
  <c r="D19"/>
  <c r="D21" s="1"/>
  <c r="K33"/>
  <c r="K31"/>
  <c r="E42"/>
  <c r="J34"/>
  <c r="K34" s="1"/>
  <c r="E17"/>
  <c r="E19" s="1"/>
  <c r="M36"/>
  <c r="J27"/>
  <c r="L27" s="1"/>
  <c r="M27" s="1"/>
  <c r="J26"/>
  <c r="K26" s="1"/>
  <c r="C34"/>
  <c r="E34" s="1"/>
  <c r="K32"/>
  <c r="J28"/>
  <c r="L28" s="1"/>
  <c r="M28" s="1"/>
  <c r="H43"/>
  <c r="H37"/>
  <c r="M35"/>
  <c r="K27"/>
  <c r="C79" i="40"/>
  <c r="E75"/>
  <c r="E76"/>
  <c r="E57"/>
  <c r="E60"/>
  <c r="E62"/>
  <c r="E58"/>
  <c r="D77"/>
  <c r="G81" i="62" s="1"/>
  <c r="D70" i="40"/>
  <c r="G74" i="62" s="1"/>
  <c r="D71" i="40"/>
  <c r="G75" i="62" s="1"/>
  <c r="D72" i="40"/>
  <c r="G76" i="62" s="1"/>
  <c r="D73" i="40"/>
  <c r="G77" i="62" s="1"/>
  <c r="D74" i="40"/>
  <c r="G78" i="62" s="1"/>
  <c r="D75" i="40"/>
  <c r="G79" i="62" s="1"/>
  <c r="D76" i="40"/>
  <c r="G80" i="62" s="1"/>
  <c r="D63" i="40"/>
  <c r="G67" i="62" s="1"/>
  <c r="D64" i="40"/>
  <c r="G68" i="62" s="1"/>
  <c r="D65" i="40"/>
  <c r="G69" i="62" s="1"/>
  <c r="D66" i="40"/>
  <c r="G70" i="62" s="1"/>
  <c r="D67" i="40"/>
  <c r="G71" i="62" s="1"/>
  <c r="D68" i="40"/>
  <c r="G72" i="62" s="1"/>
  <c r="D69" i="40"/>
  <c r="G73" i="62" s="1"/>
  <c r="D59" i="40"/>
  <c r="G63" i="62" s="1"/>
  <c r="L26" l="1"/>
  <c r="M26" s="1"/>
  <c r="E65" i="40"/>
  <c r="E69"/>
  <c r="E67"/>
  <c r="E77"/>
  <c r="E66"/>
  <c r="K28" i="62"/>
  <c r="E64" i="40"/>
  <c r="E74"/>
  <c r="E63"/>
  <c r="E73"/>
  <c r="E68"/>
  <c r="E72"/>
  <c r="E71"/>
  <c r="E59"/>
  <c r="E70"/>
  <c r="E22"/>
  <c r="E24"/>
  <c r="C12"/>
  <c r="C11"/>
  <c r="C13" s="1"/>
  <c r="D26"/>
  <c r="G32" i="62" s="1"/>
  <c r="D27" i="40"/>
  <c r="G33" i="62" s="1"/>
  <c r="D25" i="40"/>
  <c r="G31" i="62" s="1"/>
  <c r="D32" i="40"/>
  <c r="G38" i="62" s="1"/>
  <c r="E30" i="40"/>
  <c r="E31"/>
  <c r="E29"/>
  <c r="E42"/>
  <c r="E37"/>
  <c r="D33"/>
  <c r="G39" i="62" s="1"/>
  <c r="D34" i="40"/>
  <c r="G40" i="62" s="1"/>
  <c r="D35" i="40"/>
  <c r="G41" i="62" s="1"/>
  <c r="D23" i="40"/>
  <c r="G29" i="62" s="1"/>
  <c r="D18" i="40"/>
  <c r="G24" i="62" s="1"/>
  <c r="D19" i="40"/>
  <c r="G25" i="62" s="1"/>
  <c r="D17" i="40"/>
  <c r="G23" i="62" s="1"/>
  <c r="E40" i="40"/>
  <c r="E39"/>
  <c r="D78"/>
  <c r="G82" i="62" s="1"/>
  <c r="D79" i="40"/>
  <c r="G83" i="62" s="1"/>
  <c r="N46"/>
  <c r="L24" l="1"/>
  <c r="L18" s="1"/>
  <c r="L52" s="1"/>
  <c r="J24"/>
  <c r="M24" s="1"/>
  <c r="H24"/>
  <c r="D11" i="40"/>
  <c r="G17" i="62" s="1"/>
  <c r="H38"/>
  <c r="M38"/>
  <c r="M40"/>
  <c r="H40"/>
  <c r="H31"/>
  <c r="M31"/>
  <c r="M39"/>
  <c r="H39"/>
  <c r="H33"/>
  <c r="H53" s="1"/>
  <c r="M33"/>
  <c r="M32"/>
  <c r="H32"/>
  <c r="M41"/>
  <c r="H41"/>
  <c r="H23"/>
  <c r="J23"/>
  <c r="L23"/>
  <c r="J29"/>
  <c r="H29"/>
  <c r="J25"/>
  <c r="H25"/>
  <c r="D49" i="40"/>
  <c r="G53" i="62" s="1"/>
  <c r="E79" i="40"/>
  <c r="E19"/>
  <c r="E18"/>
  <c r="D12"/>
  <c r="G18" i="62" s="1"/>
  <c r="E23" i="40"/>
  <c r="E17"/>
  <c r="D80"/>
  <c r="G84" i="62" s="1"/>
  <c r="D28" i="40"/>
  <c r="G34" i="62" s="1"/>
  <c r="D47" i="40"/>
  <c r="G51" i="62" s="1"/>
  <c r="M49"/>
  <c r="M50"/>
  <c r="M45"/>
  <c r="M46"/>
  <c r="K86"/>
  <c r="H86"/>
  <c r="M85"/>
  <c r="I83"/>
  <c r="F83"/>
  <c r="D83"/>
  <c r="C83"/>
  <c r="J81"/>
  <c r="H81"/>
  <c r="J80"/>
  <c r="K80" s="1"/>
  <c r="H80"/>
  <c r="J79"/>
  <c r="L79" s="1"/>
  <c r="H79"/>
  <c r="E79"/>
  <c r="J78"/>
  <c r="H78"/>
  <c r="E78"/>
  <c r="L77"/>
  <c r="M77" s="1"/>
  <c r="K77"/>
  <c r="H77"/>
  <c r="E77"/>
  <c r="L76"/>
  <c r="M76" s="1"/>
  <c r="K76"/>
  <c r="H76"/>
  <c r="E76"/>
  <c r="J75"/>
  <c r="L75" s="1"/>
  <c r="H75"/>
  <c r="E75"/>
  <c r="J74"/>
  <c r="L74" s="1"/>
  <c r="M74" s="1"/>
  <c r="H74"/>
  <c r="E74"/>
  <c r="J73"/>
  <c r="H73"/>
  <c r="E73"/>
  <c r="J72"/>
  <c r="H72"/>
  <c r="E72"/>
  <c r="J71"/>
  <c r="L71" s="1"/>
  <c r="H71"/>
  <c r="E71"/>
  <c r="J70"/>
  <c r="L70" s="1"/>
  <c r="M70" s="1"/>
  <c r="H70"/>
  <c r="E70"/>
  <c r="J69"/>
  <c r="H69"/>
  <c r="E69"/>
  <c r="J68"/>
  <c r="L68" s="1"/>
  <c r="H68"/>
  <c r="E68"/>
  <c r="J67"/>
  <c r="L67" s="1"/>
  <c r="H67"/>
  <c r="E67"/>
  <c r="L66"/>
  <c r="M66" s="1"/>
  <c r="H66"/>
  <c r="E66"/>
  <c r="J65"/>
  <c r="I65"/>
  <c r="F65"/>
  <c r="E65"/>
  <c r="L64"/>
  <c r="M64" s="1"/>
  <c r="H64"/>
  <c r="H61" s="1"/>
  <c r="E64"/>
  <c r="M63"/>
  <c r="K63"/>
  <c r="H63"/>
  <c r="E63"/>
  <c r="L62"/>
  <c r="M62" s="1"/>
  <c r="H62"/>
  <c r="E62"/>
  <c r="L61"/>
  <c r="I61"/>
  <c r="F61"/>
  <c r="D61"/>
  <c r="C61"/>
  <c r="C60" s="1"/>
  <c r="L60"/>
  <c r="H60"/>
  <c r="L53"/>
  <c r="L90" s="1"/>
  <c r="F53"/>
  <c r="F90" s="1"/>
  <c r="D53"/>
  <c r="C53"/>
  <c r="C90" s="1"/>
  <c r="M48"/>
  <c r="C48"/>
  <c r="C47" s="1"/>
  <c r="K47"/>
  <c r="J47"/>
  <c r="N45"/>
  <c r="F44"/>
  <c r="E44"/>
  <c r="D44"/>
  <c r="C44"/>
  <c r="J53"/>
  <c r="J90" s="1"/>
  <c r="I53"/>
  <c r="I90" s="1"/>
  <c r="E53"/>
  <c r="E90" s="1"/>
  <c r="F52"/>
  <c r="D52"/>
  <c r="D51"/>
  <c r="E13" i="40"/>
  <c r="H42" i="62" l="1"/>
  <c r="M23"/>
  <c r="H34"/>
  <c r="M34"/>
  <c r="K29"/>
  <c r="L29"/>
  <c r="M29" s="1"/>
  <c r="K23"/>
  <c r="J17"/>
  <c r="K24"/>
  <c r="J18"/>
  <c r="M18" s="1"/>
  <c r="L25"/>
  <c r="M25" s="1"/>
  <c r="K25"/>
  <c r="D13" i="40"/>
  <c r="G19" i="62" s="1"/>
  <c r="J52"/>
  <c r="D16" i="40"/>
  <c r="G22" i="62" s="1"/>
  <c r="D82" i="40"/>
  <c r="G86" i="62" s="1"/>
  <c r="D56" i="40"/>
  <c r="G60" i="62" s="1"/>
  <c r="I82"/>
  <c r="I84" s="1"/>
  <c r="E83"/>
  <c r="D82"/>
  <c r="D88" s="1"/>
  <c r="M61"/>
  <c r="F89"/>
  <c r="M44"/>
  <c r="K65"/>
  <c r="E51"/>
  <c r="I52"/>
  <c r="I89" s="1"/>
  <c r="I51"/>
  <c r="K61"/>
  <c r="L81"/>
  <c r="M81" s="1"/>
  <c r="H65"/>
  <c r="K51"/>
  <c r="K79"/>
  <c r="K52"/>
  <c r="F82"/>
  <c r="F84" s="1"/>
  <c r="F60" s="1"/>
  <c r="M65"/>
  <c r="K69"/>
  <c r="M71"/>
  <c r="L78"/>
  <c r="M78" s="1"/>
  <c r="L80"/>
  <c r="M80" s="1"/>
  <c r="L69"/>
  <c r="M69" s="1"/>
  <c r="K64"/>
  <c r="M68"/>
  <c r="K73"/>
  <c r="M75"/>
  <c r="M47"/>
  <c r="K68"/>
  <c r="L73"/>
  <c r="M73" s="1"/>
  <c r="M79"/>
  <c r="C51"/>
  <c r="D60"/>
  <c r="K72"/>
  <c r="H52"/>
  <c r="J83"/>
  <c r="L72"/>
  <c r="M72" s="1"/>
  <c r="D54"/>
  <c r="D89"/>
  <c r="E52"/>
  <c r="H51"/>
  <c r="K53"/>
  <c r="F51"/>
  <c r="F54" s="1"/>
  <c r="C52"/>
  <c r="C89" s="1"/>
  <c r="E61"/>
  <c r="K67"/>
  <c r="K71"/>
  <c r="K75"/>
  <c r="K78"/>
  <c r="K81"/>
  <c r="J82"/>
  <c r="K62"/>
  <c r="K66"/>
  <c r="M67"/>
  <c r="K70"/>
  <c r="K74"/>
  <c r="C82"/>
  <c r="D90"/>
  <c r="F40" i="40"/>
  <c r="C38"/>
  <c r="E38" s="1"/>
  <c r="J19" i="62" l="1"/>
  <c r="L17"/>
  <c r="M60"/>
  <c r="E89"/>
  <c r="E82"/>
  <c r="E88" s="1"/>
  <c r="D84"/>
  <c r="D86" s="1"/>
  <c r="I88"/>
  <c r="I87" s="1"/>
  <c r="I54"/>
  <c r="E60"/>
  <c r="L83"/>
  <c r="L89" s="1"/>
  <c r="K54"/>
  <c r="C54"/>
  <c r="H54"/>
  <c r="L82"/>
  <c r="M82" s="1"/>
  <c r="J89"/>
  <c r="F88"/>
  <c r="F87" s="1"/>
  <c r="E54"/>
  <c r="D56"/>
  <c r="C84"/>
  <c r="C88"/>
  <c r="C87" s="1"/>
  <c r="I86"/>
  <c r="I60"/>
  <c r="K60" s="1"/>
  <c r="J84"/>
  <c r="J86" s="1"/>
  <c r="D87"/>
  <c r="J20" i="40"/>
  <c r="D70" i="53"/>
  <c r="C70"/>
  <c r="C90" s="1"/>
  <c r="D28"/>
  <c r="G28"/>
  <c r="J28"/>
  <c r="K28"/>
  <c r="D29"/>
  <c r="K29"/>
  <c r="D30"/>
  <c r="G30"/>
  <c r="J30"/>
  <c r="K30"/>
  <c r="D31"/>
  <c r="G31"/>
  <c r="J31"/>
  <c r="K31"/>
  <c r="D32"/>
  <c r="G32"/>
  <c r="J32"/>
  <c r="K32"/>
  <c r="D33"/>
  <c r="G33"/>
  <c r="J33"/>
  <c r="K33"/>
  <c r="D11"/>
  <c r="D12"/>
  <c r="D62" s="1"/>
  <c r="C11"/>
  <c r="D63"/>
  <c r="D56"/>
  <c r="D50"/>
  <c r="D45"/>
  <c r="E45"/>
  <c r="F45"/>
  <c r="H45"/>
  <c r="I45"/>
  <c r="D44"/>
  <c r="D43"/>
  <c r="C43"/>
  <c r="D54"/>
  <c r="E54"/>
  <c r="F54"/>
  <c r="H54"/>
  <c r="I54"/>
  <c r="C63"/>
  <c r="C95" s="1"/>
  <c r="C56"/>
  <c r="C54"/>
  <c r="C50"/>
  <c r="C44"/>
  <c r="C45"/>
  <c r="C12"/>
  <c r="C62" s="1"/>
  <c r="C94" s="1"/>
  <c r="L19" i="62" l="1"/>
  <c r="M19" s="1"/>
  <c r="M17"/>
  <c r="E84"/>
  <c r="E87"/>
  <c r="M83"/>
  <c r="L51"/>
  <c r="L88" s="1"/>
  <c r="D46" i="53"/>
  <c r="L84" i="62"/>
  <c r="L86" s="1"/>
  <c r="M86" s="1"/>
  <c r="C61" i="53"/>
  <c r="C64" s="1"/>
  <c r="D61"/>
  <c r="D64" s="1"/>
  <c r="D14"/>
  <c r="C91"/>
  <c r="C46"/>
  <c r="C14"/>
  <c r="L54" i="62" l="1"/>
  <c r="L56" s="1"/>
  <c r="M84"/>
  <c r="L87"/>
  <c r="C92" i="53"/>
  <c r="C93"/>
  <c r="J51" i="62" l="1"/>
  <c r="L92"/>
  <c r="N94" i="59"/>
  <c r="I94"/>
  <c r="M69"/>
  <c r="K92"/>
  <c r="J93"/>
  <c r="K93"/>
  <c r="L93"/>
  <c r="M93"/>
  <c r="H93"/>
  <c r="I93" s="1"/>
  <c r="F91"/>
  <c r="G91"/>
  <c r="I76"/>
  <c r="I77"/>
  <c r="I78"/>
  <c r="I79"/>
  <c r="I80"/>
  <c r="I81"/>
  <c r="I82"/>
  <c r="I83"/>
  <c r="I84"/>
  <c r="I85"/>
  <c r="I86"/>
  <c r="I87"/>
  <c r="I88"/>
  <c r="I75"/>
  <c r="F70"/>
  <c r="G70"/>
  <c r="H70"/>
  <c r="M70" s="1"/>
  <c r="M92" s="1"/>
  <c r="J88" i="62" l="1"/>
  <c r="J87" s="1"/>
  <c r="J92" s="1"/>
  <c r="J54"/>
  <c r="J56" s="1"/>
  <c r="M51"/>
  <c r="K91" i="59"/>
  <c r="H92"/>
  <c r="H91" s="1"/>
  <c r="N93"/>
  <c r="M91"/>
  <c r="M56" l="1"/>
  <c r="N56" s="1"/>
  <c r="I73"/>
  <c r="I71"/>
  <c r="I72"/>
  <c r="I57"/>
  <c r="I58"/>
  <c r="I60"/>
  <c r="H10"/>
  <c r="N47"/>
  <c r="N48"/>
  <c r="N49"/>
  <c r="N51"/>
  <c r="N52"/>
  <c r="N53"/>
  <c r="N65"/>
  <c r="N71"/>
  <c r="N72"/>
  <c r="N73"/>
  <c r="N89"/>
  <c r="N90"/>
  <c r="M62"/>
  <c r="M98" s="1"/>
  <c r="M63"/>
  <c r="M99" s="1"/>
  <c r="K13"/>
  <c r="M12"/>
  <c r="N12" s="1"/>
  <c r="M14"/>
  <c r="N14" s="1"/>
  <c r="M15"/>
  <c r="M16"/>
  <c r="N16" s="1"/>
  <c r="M17"/>
  <c r="N17" s="1"/>
  <c r="M18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2"/>
  <c r="N42" s="1"/>
  <c r="M57"/>
  <c r="N57" s="1"/>
  <c r="M58"/>
  <c r="N58" s="1"/>
  <c r="M59"/>
  <c r="M60"/>
  <c r="N60" s="1"/>
  <c r="F11"/>
  <c r="H11"/>
  <c r="F10"/>
  <c r="E63"/>
  <c r="E99" s="1"/>
  <c r="H55"/>
  <c r="H51"/>
  <c r="I51" s="1"/>
  <c r="H52"/>
  <c r="I52" s="1"/>
  <c r="H53"/>
  <c r="I53" s="1"/>
  <c r="H49"/>
  <c r="I49" s="1"/>
  <c r="H48"/>
  <c r="I48" s="1"/>
  <c r="H47"/>
  <c r="I47" s="1"/>
  <c r="H44"/>
  <c r="I44" s="1"/>
  <c r="H45"/>
  <c r="I42"/>
  <c r="I40"/>
  <c r="I41"/>
  <c r="I38"/>
  <c r="I39"/>
  <c r="I33"/>
  <c r="I34"/>
  <c r="I35"/>
  <c r="I36"/>
  <c r="I37"/>
  <c r="I32"/>
  <c r="I31"/>
  <c r="I30"/>
  <c r="I29"/>
  <c r="I28"/>
  <c r="I27"/>
  <c r="I19"/>
  <c r="I20"/>
  <c r="I21"/>
  <c r="I22"/>
  <c r="I23"/>
  <c r="I24"/>
  <c r="I25"/>
  <c r="I26"/>
  <c r="I18"/>
  <c r="L74"/>
  <c r="K74"/>
  <c r="J74"/>
  <c r="N74" s="1"/>
  <c r="G74"/>
  <c r="F74"/>
  <c r="E74"/>
  <c r="I74" s="1"/>
  <c r="D74"/>
  <c r="L73"/>
  <c r="G72"/>
  <c r="D72"/>
  <c r="D70" s="1"/>
  <c r="G71"/>
  <c r="J70"/>
  <c r="F69"/>
  <c r="E70"/>
  <c r="E69" s="1"/>
  <c r="E92" s="1"/>
  <c r="C70"/>
  <c r="C69" s="1"/>
  <c r="D64"/>
  <c r="D63"/>
  <c r="D61"/>
  <c r="L59"/>
  <c r="K59"/>
  <c r="J59"/>
  <c r="G59"/>
  <c r="F59"/>
  <c r="E59"/>
  <c r="I59" s="1"/>
  <c r="D59"/>
  <c r="C59"/>
  <c r="L55"/>
  <c r="G55"/>
  <c r="K54"/>
  <c r="J54"/>
  <c r="N54" s="1"/>
  <c r="F54"/>
  <c r="E54"/>
  <c r="H54" s="1"/>
  <c r="I54" s="1"/>
  <c r="C54"/>
  <c r="L53"/>
  <c r="L52"/>
  <c r="G52"/>
  <c r="D52"/>
  <c r="L51"/>
  <c r="G51"/>
  <c r="K50"/>
  <c r="J50"/>
  <c r="N50" s="1"/>
  <c r="F50"/>
  <c r="E50"/>
  <c r="H50" s="1"/>
  <c r="I50" s="1"/>
  <c r="C50"/>
  <c r="L49"/>
  <c r="G49"/>
  <c r="L48"/>
  <c r="G48"/>
  <c r="D48"/>
  <c r="L47"/>
  <c r="G47"/>
  <c r="K45"/>
  <c r="K63" s="1"/>
  <c r="K99" s="1"/>
  <c r="J45"/>
  <c r="J63" s="1"/>
  <c r="J99" s="1"/>
  <c r="F45"/>
  <c r="G45" s="1"/>
  <c r="G63" s="1"/>
  <c r="G99" s="1"/>
  <c r="C45"/>
  <c r="K44"/>
  <c r="K62" s="1"/>
  <c r="K98" s="1"/>
  <c r="J44"/>
  <c r="N44" s="1"/>
  <c r="F44"/>
  <c r="G44" s="1"/>
  <c r="C44"/>
  <c r="D44" s="1"/>
  <c r="K43"/>
  <c r="K61" s="1"/>
  <c r="J43"/>
  <c r="N43" s="1"/>
  <c r="F43"/>
  <c r="E43"/>
  <c r="E46" s="1"/>
  <c r="H46" s="1"/>
  <c r="I46" s="1"/>
  <c r="C43"/>
  <c r="L40"/>
  <c r="G40"/>
  <c r="L39"/>
  <c r="G39"/>
  <c r="D39"/>
  <c r="L38"/>
  <c r="G38"/>
  <c r="L37"/>
  <c r="G37"/>
  <c r="L35"/>
  <c r="G35"/>
  <c r="L34"/>
  <c r="G34"/>
  <c r="L33"/>
  <c r="G33"/>
  <c r="L32"/>
  <c r="G32"/>
  <c r="D32"/>
  <c r="L31"/>
  <c r="G31"/>
  <c r="L30"/>
  <c r="G30"/>
  <c r="D30"/>
  <c r="L29"/>
  <c r="G29"/>
  <c r="L27"/>
  <c r="G27"/>
  <c r="L26"/>
  <c r="G26"/>
  <c r="L25"/>
  <c r="G25"/>
  <c r="D25"/>
  <c r="L23"/>
  <c r="G23"/>
  <c r="D23"/>
  <c r="L22"/>
  <c r="G22"/>
  <c r="L21"/>
  <c r="G21"/>
  <c r="D21"/>
  <c r="L19"/>
  <c r="G19"/>
  <c r="D19"/>
  <c r="D18"/>
  <c r="J15"/>
  <c r="N15" s="1"/>
  <c r="E15"/>
  <c r="C13"/>
  <c r="L12"/>
  <c r="D12"/>
  <c r="J11"/>
  <c r="L11" s="1"/>
  <c r="E11"/>
  <c r="E62" s="1"/>
  <c r="E98" s="1"/>
  <c r="D11"/>
  <c r="J10"/>
  <c r="J61" s="1"/>
  <c r="E10"/>
  <c r="D10"/>
  <c r="G34" i="53"/>
  <c r="J34"/>
  <c r="K34"/>
  <c r="K40"/>
  <c r="J40"/>
  <c r="G40"/>
  <c r="D40"/>
  <c r="K39"/>
  <c r="J39"/>
  <c r="G39"/>
  <c r="D39"/>
  <c r="K38"/>
  <c r="J38"/>
  <c r="G38"/>
  <c r="D38"/>
  <c r="K37"/>
  <c r="J37"/>
  <c r="G37"/>
  <c r="D37"/>
  <c r="K25"/>
  <c r="D25"/>
  <c r="K24"/>
  <c r="J24"/>
  <c r="G24"/>
  <c r="D24"/>
  <c r="K23"/>
  <c r="J23"/>
  <c r="G23"/>
  <c r="D23"/>
  <c r="K22"/>
  <c r="J22"/>
  <c r="G22"/>
  <c r="D22"/>
  <c r="K21"/>
  <c r="D21"/>
  <c r="K20"/>
  <c r="J20"/>
  <c r="G20"/>
  <c r="D20"/>
  <c r="K19"/>
  <c r="D19"/>
  <c r="E91" i="59" l="1"/>
  <c r="I91" s="1"/>
  <c r="I92"/>
  <c r="N99"/>
  <c r="K97"/>
  <c r="K96" s="1"/>
  <c r="L70"/>
  <c r="L92" s="1"/>
  <c r="J69"/>
  <c r="J92"/>
  <c r="E13"/>
  <c r="I56"/>
  <c r="G10"/>
  <c r="N59"/>
  <c r="I70"/>
  <c r="F13"/>
  <c r="M10"/>
  <c r="M13" s="1"/>
  <c r="G11"/>
  <c r="G62" s="1"/>
  <c r="G98" s="1"/>
  <c r="I45"/>
  <c r="H63"/>
  <c r="H99" s="1"/>
  <c r="I99" s="1"/>
  <c r="J62"/>
  <c r="J98" s="1"/>
  <c r="N98" s="1"/>
  <c r="N63"/>
  <c r="N45"/>
  <c r="N11"/>
  <c r="I55"/>
  <c r="H13"/>
  <c r="H64" s="1"/>
  <c r="J13"/>
  <c r="M55"/>
  <c r="N55" s="1"/>
  <c r="N18"/>
  <c r="I69"/>
  <c r="N70"/>
  <c r="H43"/>
  <c r="I43" s="1"/>
  <c r="H62"/>
  <c r="H98" s="1"/>
  <c r="I98" s="1"/>
  <c r="F62"/>
  <c r="F98" s="1"/>
  <c r="F63"/>
  <c r="F99" s="1"/>
  <c r="F61"/>
  <c r="F97" s="1"/>
  <c r="I10"/>
  <c r="I11"/>
  <c r="G43"/>
  <c r="G69"/>
  <c r="D43"/>
  <c r="D13"/>
  <c r="G54"/>
  <c r="L50"/>
  <c r="D27"/>
  <c r="D45"/>
  <c r="D37"/>
  <c r="C46"/>
  <c r="D46" s="1"/>
  <c r="D29"/>
  <c r="D31"/>
  <c r="D33"/>
  <c r="J46"/>
  <c r="N46" s="1"/>
  <c r="G50"/>
  <c r="D71"/>
  <c r="D69" s="1"/>
  <c r="K46"/>
  <c r="K64" s="1"/>
  <c r="D22"/>
  <c r="L45"/>
  <c r="L63" s="1"/>
  <c r="L99" s="1"/>
  <c r="L54"/>
  <c r="D34"/>
  <c r="D38"/>
  <c r="D47"/>
  <c r="D55"/>
  <c r="D62"/>
  <c r="L43"/>
  <c r="F46"/>
  <c r="G46" s="1"/>
  <c r="D51"/>
  <c r="D54" s="1"/>
  <c r="D98"/>
  <c r="L10"/>
  <c r="D26"/>
  <c r="D40"/>
  <c r="L44"/>
  <c r="L62" s="1"/>
  <c r="L98" s="1"/>
  <c r="D49"/>
  <c r="E61"/>
  <c r="E97" s="1"/>
  <c r="E96" s="1"/>
  <c r="D28"/>
  <c r="J91" l="1"/>
  <c r="N91" s="1"/>
  <c r="J97"/>
  <c r="J96" s="1"/>
  <c r="N92"/>
  <c r="L91"/>
  <c r="F96"/>
  <c r="N62"/>
  <c r="N10"/>
  <c r="J64"/>
  <c r="G13"/>
  <c r="G64" s="1"/>
  <c r="L69"/>
  <c r="I62"/>
  <c r="M61"/>
  <c r="M97" s="1"/>
  <c r="L13"/>
  <c r="L61"/>
  <c r="N69"/>
  <c r="I63"/>
  <c r="H61"/>
  <c r="H97" s="1"/>
  <c r="M64"/>
  <c r="N13"/>
  <c r="E64"/>
  <c r="I64" s="1"/>
  <c r="F64"/>
  <c r="G61"/>
  <c r="G97" s="1"/>
  <c r="G96" s="1"/>
  <c r="I13"/>
  <c r="L46"/>
  <c r="D50"/>
  <c r="D99"/>
  <c r="H96" l="1"/>
  <c r="I96" s="1"/>
  <c r="I97"/>
  <c r="N97"/>
  <c r="L97"/>
  <c r="L96" s="1"/>
  <c r="N61"/>
  <c r="M96"/>
  <c r="I61"/>
  <c r="L64"/>
  <c r="N64"/>
  <c r="N96" l="1"/>
  <c r="J74" i="53" l="1"/>
  <c r="K74"/>
  <c r="G89"/>
  <c r="J89"/>
  <c r="K89"/>
  <c r="K88"/>
  <c r="J88"/>
  <c r="G88"/>
  <c r="K78"/>
  <c r="C61" i="40"/>
  <c r="C41"/>
  <c r="E41" s="1"/>
  <c r="F39"/>
  <c r="F92" i="53"/>
  <c r="I92"/>
  <c r="E61" i="40" l="1"/>
  <c r="E78" s="1"/>
  <c r="E80" s="1"/>
  <c r="E82" s="1"/>
  <c r="C78"/>
  <c r="C80" s="1"/>
  <c r="C56" s="1"/>
  <c r="C74" i="59"/>
  <c r="O14" i="53" l="1"/>
  <c r="D97" i="59"/>
  <c r="D96" l="1"/>
  <c r="K73" i="53" l="1"/>
  <c r="J73"/>
  <c r="G73"/>
  <c r="K72"/>
  <c r="J72"/>
  <c r="G72"/>
  <c r="J71"/>
  <c r="G71"/>
  <c r="H70"/>
  <c r="J70" s="1"/>
  <c r="E70"/>
  <c r="G70" s="1"/>
  <c r="K55"/>
  <c r="J55"/>
  <c r="G55"/>
  <c r="K53"/>
  <c r="J53"/>
  <c r="K52"/>
  <c r="J52"/>
  <c r="G52"/>
  <c r="K51"/>
  <c r="J51"/>
  <c r="G51"/>
  <c r="I50"/>
  <c r="H50"/>
  <c r="F50"/>
  <c r="E50"/>
  <c r="K49"/>
  <c r="J49"/>
  <c r="J45" s="1"/>
  <c r="G49"/>
  <c r="G45" s="1"/>
  <c r="K48"/>
  <c r="J48"/>
  <c r="G48"/>
  <c r="K47"/>
  <c r="J47"/>
  <c r="G47"/>
  <c r="H63"/>
  <c r="E63"/>
  <c r="I44"/>
  <c r="H44"/>
  <c r="F44"/>
  <c r="E44"/>
  <c r="I43"/>
  <c r="H43"/>
  <c r="F43"/>
  <c r="E43"/>
  <c r="K41"/>
  <c r="J41"/>
  <c r="G41"/>
  <c r="K87"/>
  <c r="J87"/>
  <c r="G87"/>
  <c r="K86"/>
  <c r="J86"/>
  <c r="G86"/>
  <c r="K36"/>
  <c r="J36"/>
  <c r="G36"/>
  <c r="K35"/>
  <c r="J35"/>
  <c r="G35"/>
  <c r="K83"/>
  <c r="J83"/>
  <c r="G83"/>
  <c r="K82"/>
  <c r="J82"/>
  <c r="G82"/>
  <c r="K85"/>
  <c r="J85"/>
  <c r="G85"/>
  <c r="K84"/>
  <c r="J84"/>
  <c r="G84"/>
  <c r="K27"/>
  <c r="J27"/>
  <c r="G27"/>
  <c r="K26"/>
  <c r="J26"/>
  <c r="G26"/>
  <c r="K77"/>
  <c r="J77"/>
  <c r="G77"/>
  <c r="K76"/>
  <c r="J76"/>
  <c r="G76"/>
  <c r="K81"/>
  <c r="J81"/>
  <c r="G81"/>
  <c r="K80"/>
  <c r="K79"/>
  <c r="J79"/>
  <c r="G79"/>
  <c r="K18"/>
  <c r="K17"/>
  <c r="H16"/>
  <c r="E16"/>
  <c r="I14"/>
  <c r="F14"/>
  <c r="K13"/>
  <c r="J13"/>
  <c r="G13"/>
  <c r="H12"/>
  <c r="E12"/>
  <c r="H11"/>
  <c r="J11" s="1"/>
  <c r="E11"/>
  <c r="K45" l="1"/>
  <c r="K54"/>
  <c r="C82" i="40"/>
  <c r="G54" i="53"/>
  <c r="J54"/>
  <c r="D90"/>
  <c r="H62"/>
  <c r="H94" s="1"/>
  <c r="J94" s="1"/>
  <c r="E61"/>
  <c r="G61" s="1"/>
  <c r="K71"/>
  <c r="K70" s="1"/>
  <c r="J44"/>
  <c r="J43"/>
  <c r="E14"/>
  <c r="G14" s="1"/>
  <c r="F46"/>
  <c r="G12"/>
  <c r="E46"/>
  <c r="I46"/>
  <c r="J50"/>
  <c r="G11"/>
  <c r="E62"/>
  <c r="E94" s="1"/>
  <c r="G94" s="1"/>
  <c r="K43"/>
  <c r="J12"/>
  <c r="G50"/>
  <c r="E90"/>
  <c r="E91" s="1"/>
  <c r="H90"/>
  <c r="J63"/>
  <c r="H95"/>
  <c r="J95" s="1"/>
  <c r="D95"/>
  <c r="K63"/>
  <c r="G63"/>
  <c r="E95"/>
  <c r="G95" s="1"/>
  <c r="K44"/>
  <c r="G43"/>
  <c r="K12"/>
  <c r="K11"/>
  <c r="H61"/>
  <c r="H14"/>
  <c r="G44"/>
  <c r="H46"/>
  <c r="J62" l="1"/>
  <c r="D94"/>
  <c r="D91"/>
  <c r="G91"/>
  <c r="E64"/>
  <c r="G64" s="1"/>
  <c r="J46"/>
  <c r="G62"/>
  <c r="G46"/>
  <c r="J90"/>
  <c r="H91"/>
  <c r="G90"/>
  <c r="E93"/>
  <c r="G93" s="1"/>
  <c r="K90"/>
  <c r="K91" s="1"/>
  <c r="K95"/>
  <c r="K46"/>
  <c r="H93"/>
  <c r="J93" s="1"/>
  <c r="J61"/>
  <c r="K61"/>
  <c r="K14"/>
  <c r="J14"/>
  <c r="H64"/>
  <c r="K62"/>
  <c r="K94" s="1"/>
  <c r="D93" l="1"/>
  <c r="E92"/>
  <c r="J91"/>
  <c r="H92"/>
  <c r="G92"/>
  <c r="J64"/>
  <c r="K64"/>
  <c r="K92" s="1"/>
  <c r="K93"/>
  <c r="D92" l="1"/>
  <c r="J92"/>
  <c r="C36" i="40" l="1"/>
  <c r="D36" s="1"/>
  <c r="G42" i="62" s="1"/>
  <c r="M42" s="1"/>
  <c r="C32" i="40"/>
  <c r="E32" s="1"/>
  <c r="C25"/>
  <c r="E25" s="1"/>
  <c r="C26"/>
  <c r="C27"/>
  <c r="D86" l="1"/>
  <c r="G90" i="62" s="1"/>
  <c r="M90" s="1"/>
  <c r="E27" i="40"/>
  <c r="E49" s="1"/>
  <c r="E86" s="1"/>
  <c r="D48"/>
  <c r="G52" i="62" s="1"/>
  <c r="M52" s="1"/>
  <c r="E26" i="40"/>
  <c r="D85"/>
  <c r="G89" i="62" s="1"/>
  <c r="M89" s="1"/>
  <c r="D50" i="40"/>
  <c r="G54" i="62" s="1"/>
  <c r="D84" i="40"/>
  <c r="G88" i="62" s="1"/>
  <c r="M88" s="1"/>
  <c r="C47" i="40"/>
  <c r="C48"/>
  <c r="C49"/>
  <c r="C28"/>
  <c r="E28" s="1"/>
  <c r="M53" i="62" l="1"/>
  <c r="D52" i="40"/>
  <c r="D83"/>
  <c r="C50"/>
  <c r="C84"/>
  <c r="C86"/>
  <c r="C85"/>
  <c r="E47"/>
  <c r="E84" s="1"/>
  <c r="E36"/>
  <c r="D88" l="1"/>
  <c r="G87" i="62"/>
  <c r="G56"/>
  <c r="M54"/>
  <c r="C83" i="40"/>
  <c r="C88" s="1"/>
  <c r="C52"/>
  <c r="E48"/>
  <c r="E85" s="1"/>
  <c r="E83" s="1"/>
  <c r="G92" i="62" l="1"/>
  <c r="M87"/>
  <c r="E50" i="40"/>
</calcChain>
</file>

<file path=xl/sharedStrings.xml><?xml version="1.0" encoding="utf-8"?>
<sst xmlns="http://schemas.openxmlformats.org/spreadsheetml/2006/main" count="660" uniqueCount="205">
  <si>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</si>
  <si>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</si>
  <si>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</si>
  <si>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</si>
  <si>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</si>
  <si>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</si>
  <si>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</si>
  <si>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</si>
  <si>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</si>
  <si>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</si>
  <si>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</si>
  <si>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</si>
  <si>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</si>
  <si>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</si>
  <si>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</si>
  <si>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</si>
  <si>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>1.5</t>
  </si>
  <si>
    <t>1.6</t>
  </si>
  <si>
    <t>1.7</t>
  </si>
  <si>
    <t>1.8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</si>
  <si>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</si>
  <si>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</si>
  <si>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</si>
  <si>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</si>
  <si>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Всего по программе:</t>
  </si>
  <si>
    <t>Федеральный бюджет: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</si>
  <si>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</si>
  <si>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</si>
  <si>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</si>
  <si>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1.10</t>
  </si>
  <si>
    <t>1.11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</si>
  <si>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</si>
  <si>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</si>
  <si>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1.12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</si>
  <si>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</si>
  <si>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</si>
  <si>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</si>
  <si>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</si>
  <si>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</si>
  <si>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</si>
  <si>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1.13</t>
  </si>
  <si>
    <t>Субсидия на подготовку и участие в соревнованиях, включенных в единый областной календарный план (2905)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</si>
  <si>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</si>
  <si>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</si>
  <si>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</si>
  <si>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</si>
  <si>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ПРИЛОЖЕНИЕ 1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</si>
  <si>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2914</t>
  </si>
  <si>
    <t>2.1</t>
  </si>
  <si>
    <t>тыс. руб.</t>
  </si>
  <si>
    <t xml:space="preserve">Задача: Создание условий для оказания услуг физической культуры и спорта.
</t>
  </si>
  <si>
    <t xml:space="preserve">Основное мероприятие "Управление в сфере установления функций органов местного самоуправления" </t>
  </si>
  <si>
    <t xml:space="preserve"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спортом. 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</si>
  <si>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</si>
  <si>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4.1</t>
  </si>
  <si>
    <t>4.2</t>
  </si>
  <si>
    <t>Цель: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</t>
  </si>
  <si>
    <t>4.3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</si>
  <si>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</si>
  <si>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Государственная поддержка организаций, входящих в систему спортивной подготовки</t>
  </si>
  <si>
    <t>итого Государственная поддержка организаций, входящих в систему спортивной подготовки</t>
  </si>
  <si>
    <t>2.2</t>
  </si>
  <si>
    <t xml:space="preserve">Областной бюджет  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</si>
  <si>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</si>
  <si>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Оплата услуг специалистов по организации обучения детей плаванию по программе «Плавание для всех» (2906)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</si>
  <si>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</si>
  <si>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</si>
  <si>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Субсидия на оплату расходов арендуемых спортивных объектов(2923)</t>
  </si>
  <si>
    <t>4.4</t>
  </si>
  <si>
    <t>итого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</si>
  <si>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 xml:space="preserve"> Финансовая поддержка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</si>
  <si>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 xml:space="preserve">№505-п/адм от 18.11.2022 </t>
  </si>
  <si>
    <t>отклонение</t>
  </si>
  <si>
    <t>2025г.                     №67-ЗГО от 19.12.2022г.</t>
  </si>
  <si>
    <t>2024г.                                 №67-ЗГО от 19.12.2022г.</t>
  </si>
  <si>
    <t>Оплата услуг специалистов по организации физкультурно-оздоровительной и спортивно-массовой работы с населением среднего возраста 2916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</si>
  <si>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</si>
  <si>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 xml:space="preserve">        к пояснительной записке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</si>
  <si>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</si>
  <si>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>Златоустовского городского округа</t>
  </si>
  <si>
    <t xml:space="preserve">2023 г.                         </t>
  </si>
  <si>
    <t xml:space="preserve">2024 г.                                 </t>
  </si>
  <si>
    <t xml:space="preserve">2025 г.                     </t>
  </si>
  <si>
    <t>приобретение спортивного инвентаря и оборудования для спортивных школ и физкультурно-спортивных организаций 912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</si>
  <si>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</si>
  <si>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 xml:space="preserve">№17-ЗГО От 03.04.2023 </t>
  </si>
  <si>
    <t>Основное мероприятие "Реализация инициативных проектов"</t>
  </si>
  <si>
    <t>Реализация инициативных проектов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</t>
  </si>
  <si>
    <t>Субсидия на приобретение основных средств (за исключением спортивного инвентаря и оборудования для физкультурно-спортивных организаций) (2907)</t>
  </si>
  <si>
    <t>4.5</t>
  </si>
  <si>
    <t>Субсидия на проведение мероприятий по информационно-просветительской работе, в том числе в информационно- телекоммуникационных сетях</t>
  </si>
  <si>
    <t>1.14</t>
  </si>
  <si>
    <t xml:space="preserve"> приобретение спортивного инвентаря и оборудования для физкультурно-спортивных организаций (2912)</t>
  </si>
  <si>
    <t>МАУДО СШОР №8</t>
  </si>
  <si>
    <t>Реконструкция лыжного стадиона им. С. И.Ишмуратовой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</si>
  <si>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МАУДО СШОР №1</t>
  </si>
  <si>
    <t>Пояснеие</t>
  </si>
  <si>
    <t>1.15</t>
  </si>
  <si>
    <t>1.16</t>
  </si>
  <si>
    <t>бюджет ЗГО</t>
  </si>
  <si>
    <t>Основное мероприятие "Строительство, реконструкция спортивных объектов"</t>
  </si>
  <si>
    <t>тыс. рублей</t>
  </si>
  <si>
    <t xml:space="preserve">№31-ЗГО От 03.07.2023 </t>
  </si>
  <si>
    <t>3 шк водогагреватель-30,4 тыс. руб., 1 шк дотация- 5360тыс. руб, 5 шк депутатские- 68 тыс. руб., 7 шк скдейский домик-1 750,0 тыс. руб, 1 шк -47,0 тыс. руб. устранение замечаний санпин</t>
  </si>
  <si>
    <t xml:space="preserve">7 шк участие в соревнованиях </t>
  </si>
  <si>
    <t>Субсидия на проведение мероприятий по информационно-просветительской работе, в том числе в информационно- телекоммуникационных сетях (2919)</t>
  </si>
  <si>
    <t>4.6</t>
  </si>
  <si>
    <t>4.7</t>
  </si>
  <si>
    <t>4.8</t>
  </si>
  <si>
    <t>4.9</t>
  </si>
  <si>
    <t>4.10</t>
  </si>
  <si>
    <t>4.11</t>
  </si>
  <si>
    <t>4.12</t>
  </si>
  <si>
    <t>МАУДО  СШ №7</t>
  </si>
  <si>
    <t xml:space="preserve">ПРИЛОЖЕНИЕ 2  к пояснительной </t>
  </si>
  <si>
    <t>№17-ЗГО От 03.04.2024</t>
  </si>
  <si>
    <t>№31-ЗГО От 03.07.2024</t>
  </si>
  <si>
    <t xml:space="preserve">Бюджет ЗГО  </t>
  </si>
  <si>
    <t>Всего по подпрограмме программе:</t>
  </si>
  <si>
    <t xml:space="preserve">Федеральный бюджет </t>
  </si>
  <si>
    <t>Бюджнт ЗГО</t>
  </si>
  <si>
    <t xml:space="preserve">Приложение постановление ремонт </t>
  </si>
  <si>
    <t xml:space="preserve"> увеличение доли граждан Златоустовского городского округа, систематически занимающегося физической культурой и спортом, в общей численности населения данной категории Златоустовского городского округа -70%;
</t>
  </si>
  <si>
    <t xml:space="preserve">повышение уровня удовлетворённости населения созданными условиями для занятий физической культурой и спортом на территории Златоустовского городского округа -70%
</t>
  </si>
  <si>
    <t>5.1</t>
  </si>
  <si>
    <t>5.2</t>
  </si>
  <si>
    <t>Строительство физкультурно-оздоровительного комплекса с игровым залом по адресу стадион "Булат" г. Златоуст</t>
  </si>
  <si>
    <t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</t>
  </si>
  <si>
    <t>№31-ЗГО От 03.07.2023</t>
  </si>
  <si>
    <t>№67-ЗГО От 19,12,2023</t>
  </si>
  <si>
    <t>уточнили мероприятия на управление</t>
  </si>
  <si>
    <t xml:space="preserve">все расходы кроме субсидий </t>
  </si>
  <si>
    <t xml:space="preserve"> приобретение спортивного инвентаря и оборудования для физкультурно-спортивных организаций (2912) областная субсидия</t>
  </si>
  <si>
    <t xml:space="preserve">обеспечение доплаты педагогам 7 437,9тр, 5 170,0тр коммунальные расходы, 3 284,0-прочие расходы  </t>
  </si>
  <si>
    <t xml:space="preserve">2024 г.    №67-зго от 19.12.2023                             </t>
  </si>
  <si>
    <t xml:space="preserve">2025 г.  №67-зго от 19.12.2023                       </t>
  </si>
  <si>
    <t>контроль</t>
  </si>
  <si>
    <t>5.3</t>
  </si>
  <si>
    <t>областной бюджет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</si>
  <si>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(2903)</t>
  </si>
  <si>
    <t xml:space="preserve">350 тр 3 шк на баскетбол ваыделено дополнительно Минспортом </t>
  </si>
  <si>
    <t xml:space="preserve">Договор на 3 шк </t>
  </si>
  <si>
    <t>дополнительные средства на проведение мероприятий: техобслуживание электромеханических мешений - 52,3тр, приобретение мгкого инвентар дл утбольных и хоккейных команд -601тр, выездные мероприятия- 1300,1тр, перераспределение с субсидии 2904- 237,8тр,-катки 2500тр</t>
  </si>
  <si>
    <t>255,4тр -компенсация за медецинское обслуживание</t>
  </si>
  <si>
    <t xml:space="preserve">2023г.- сш 1 проведение экспертизы ПСД-110,тр, сш 4 замена розлива отопления-172,5тр, сш 3 ремонт окон (депутатские)-240,0тр, сш 3 водоотведение стадиона шк33-2030,9тр, СШ 5 ремонт спорт.зала пр. Гагарина, 5 линия, 3в-2513,6, ремонт и противопожарные- 4,3млн. р, тоннель- 15,1млн.р.;                       2024-2025гг.-средства перераспределены на ремонт МКУ УФКиС ЗГО г. Златоуст пл. 3  Интернационала д.12             </t>
  </si>
  <si>
    <t>204тр- сш 4 аренда зала Строителей, 14; 423,3тр-сш 5 аренда спортивных объектов; 124тр -сш 5 прочие по аренде</t>
  </si>
  <si>
    <t xml:space="preserve">63тр -сш 7 обеспечение доступности МГН; 77тр- столбики; 124тр - сш 7 оснащение центра ГТО; 124,9 тр-сш7 перераспределение, 305тр -сш 8; 903тр - 8 шк часы и барильефы </t>
  </si>
  <si>
    <t xml:space="preserve">3 шк баскебол дополнительные средства выделено Минспортом </t>
  </si>
  <si>
    <t xml:space="preserve">2024 г.                             </t>
  </si>
  <si>
    <t xml:space="preserve">2025 г.   </t>
  </si>
  <si>
    <t xml:space="preserve">2026 г.    </t>
  </si>
  <si>
    <t>4.13</t>
  </si>
  <si>
    <t>Перечень основных мероприятий муниципальной программы Златоустовского городского округа «Развитие физической культуры и спорта  в Златоустовском городском округе»</t>
  </si>
  <si>
    <t xml:space="preserve">Реализация инициативных проектов: 2023г.- 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28); </t>
  </si>
  <si>
    <t xml:space="preserve">Строительство физкультурно-оздоровительного комплекса с залом  единоборств по адресу Челябинская область, г. Златоуст, поселок Айский 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</si>
  <si>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</si>
  <si>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</si>
  <si>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</si>
  <si>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</si>
  <si>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</si>
  <si>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</si>
  <si>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</si>
  <si>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</si>
  <si>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</si>
  <si>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</si>
  <si>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</si>
  <si>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</si>
  <si>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</si>
  <si>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(2914)</t>
  </si>
  <si>
    <t>Оплата услуг специалистов по организации физкультурно-оздоровительной и спортивно-массовой работы с населением старшего возраста (2915)</t>
  </si>
  <si>
    <t>Оплата услуг специалистов по организации физкультурно-оздоровительной и спортивно-массовой работы с населением среднего возраста (2916)</t>
  </si>
  <si>
    <t>Субсидия на оплату расходов арендуемых спортивных объектов (2923)</t>
  </si>
  <si>
    <t xml:space="preserve">Перечень основных мероприятий муниципальной программы Златоустовского городского округа «Развитие физической культуры                                                                 и спорта  в Златоустовском городском округе» </t>
  </si>
  <si>
    <t>МКУ УФКиС ЗГО</t>
  </si>
  <si>
    <t>исполнители/                             соисполнители мероприятий</t>
  </si>
  <si>
    <t xml:space="preserve">2024 г.    №642п/АДМ от 22.02.2024                            </t>
  </si>
  <si>
    <t xml:space="preserve">Решение СД ЗГО от 01.04.2024г. № 10-ЗГО                          </t>
  </si>
  <si>
    <t>Уточнение финансирования</t>
  </si>
  <si>
    <t>Субсидия на участие в организации и проведении II Всероссийской спартакиады между субъектами Российской Федерации по зимним видам спорта среди сильнейших спортсменов (2925)</t>
  </si>
  <si>
    <t>Дотация на сбалансированность бюджета МАУ ДО СШОР №1</t>
  </si>
  <si>
    <t>Приобретение инвентаря МАУ ДО СШ №3 - 300,0 т.р., МАУ ДО Сшор №5 - 570,8 тр.,  МАУ ДО СШОР №8 - 305,0 т.р.</t>
  </si>
  <si>
    <t>Аренда спортивных залов МАУ ДО СШ №3, МАУ ДО СШОР №8</t>
  </si>
  <si>
    <t>расходы на ремонт и противопожарные мероприятия 2901</t>
  </si>
  <si>
    <t>Распоряжение  Администрации Златоустовского городского округа № 229-р/АДМ от 26.01.2024 г. «Об использовании иных зарезервированных средств в 2024 году» на обеспечение своевременной и полной выплаты заработной платы</t>
  </si>
  <si>
    <t>обеспечение доплаты педагогам  коммунальные расходы- 8 546,8 тыс. руб.,                     33 284,5 закупка товаров, работ услуг для обеспечения муниципальных нужд (дотация)</t>
  </si>
  <si>
    <t>8 990,0 т.р. скульптура лыжников МАУ ДО СШОР №1,  48,6 т.р. МБУ ДР СШ №4 приобретение ноутбука, 10 094,1 т.р. Дотация  МАУ ДО СШОР №1</t>
  </si>
  <si>
    <t>Цель: 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</t>
  </si>
  <si>
    <t>Реализация инициативных проектов: 2023г.- 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28); 2024г. - (Ремонт стадиона "Булат", находящегося по адресному ориентиру: г. Златоуст, ул. Спортивная ,1 А)</t>
  </si>
  <si>
    <t>Реконструкция лыжного стадиона им. С. И.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</si>
  <si>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Капитальные вложения в объекты физической культуры и спорта, находящихся в муниципальной собственности, в целях развития спортивной инфраструктуры</t>
  </si>
  <si>
    <t xml:space="preserve">перераспределение средств с предназначенных на предоставление субсидй подведомственным учреждениям на управление. Договор на 3 шк -500,0 тр, </t>
  </si>
  <si>
    <t>ПРИЛОЖЕНИЕ 1  к Пояснительной</t>
  </si>
  <si>
    <t>расходы перенесены, в связи с  перераспределением денежных средств в муниципальную программу «Реализация инициативных проектов Златоустовского городского округа» (398-П от 09.04.2024г.);</t>
  </si>
  <si>
    <t>Реконструкция лыжного стадиона им. С. И. Ишмуратовой со строительством биатлонного стрельбища</t>
  </si>
  <si>
    <t>к муниципальной программе</t>
  </si>
  <si>
    <t xml:space="preserve">Приложение 1 </t>
  </si>
  <si>
    <t>ПРИЛОЖЕНИЕ</t>
  </si>
  <si>
    <t>2023 г.</t>
  </si>
  <si>
    <t xml:space="preserve"> увеличение доли граждан Златоустовского городского округа, систематически занимающихся физической культурой и спортом, в общей численности населения данной категории Златоустовского городского округа -70%
</t>
  </si>
  <si>
    <t>администрация ЗГО (МБУ Капитальное строительство)</t>
  </si>
  <si>
    <t>МКУ УФКиС ЗГО /администрация ЗГО (МБУ Капитальное строительство)</t>
  </si>
  <si>
    <t>Реконструкция лыжного стадиона                               им. С. И.Ишмуратовой со строительством биатлонного стрельбища по адресу: Челябинская область, г. Златоуст, квартал                           № 152 Златоустовского участкового лесничества ОГУ " Миасское лесничество"</t>
  </si>
  <si>
    <t>Утверждено</t>
  </si>
  <si>
    <t>постановлением администрации</t>
  </si>
  <si>
    <t>от 25.06.2024 г. № 204-П/АДМ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</si>
</sst>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0"/>
    <numFmt numFmtId="166" formatCode="#,##0.0"/>
    <numFmt numFmtId="167" formatCode="0.0"/>
  </numFmts>
  <fonts count="3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9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  <font>
      <b/>
      <sz val="19"/>
      <color theme="0"/>
      <name val="Times New Roman"/>
      <family val="1"/>
      <charset val="204"/>
    </font>
    <font>
      <b/>
      <sz val="19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0">
    <xf numFmtId="0" fontId="0" fillId="0" borderId="0" xfId="0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3" fillId="2" borderId="0" xfId="0" applyFont="1" applyFill="1"/>
    <xf numFmtId="0" fontId="0" fillId="2" borderId="0" xfId="0" applyFill="1"/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1" fillId="0" borderId="0" xfId="0" applyFont="1"/>
    <xf numFmtId="0" fontId="13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166" fontId="15" fillId="2" borderId="6" xfId="0" applyNumberFormat="1" applyFont="1" applyFill="1" applyBorder="1" applyAlignment="1">
      <alignment vertical="center"/>
    </xf>
    <xf numFmtId="166" fontId="15" fillId="2" borderId="1" xfId="0" applyNumberFormat="1" applyFont="1" applyFill="1" applyBorder="1" applyAlignment="1">
      <alignment horizontal="right" vertical="center"/>
    </xf>
    <xf numFmtId="166" fontId="15" fillId="2" borderId="5" xfId="0" applyNumberFormat="1" applyFont="1" applyFill="1" applyBorder="1" applyAlignment="1">
      <alignment horizontal="right" vertical="center"/>
    </xf>
    <xf numFmtId="166" fontId="13" fillId="2" borderId="3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/>
    <xf numFmtId="167" fontId="0" fillId="2" borderId="0" xfId="0" applyNumberFormat="1" applyFill="1"/>
    <xf numFmtId="167" fontId="6" fillId="2" borderId="0" xfId="0" applyNumberFormat="1" applyFont="1" applyFill="1" applyAlignment="1">
      <alignment vertical="center" wrapText="1"/>
    </xf>
    <xf numFmtId="167" fontId="15" fillId="2" borderId="1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0" fontId="27" fillId="2" borderId="0" xfId="0" applyFont="1" applyFill="1"/>
    <xf numFmtId="166" fontId="3" fillId="2" borderId="0" xfId="0" applyNumberFormat="1" applyFont="1" applyFill="1"/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vertical="center"/>
    </xf>
    <xf numFmtId="167" fontId="15" fillId="2" borderId="1" xfId="0" applyNumberFormat="1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167" fontId="15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4" fontId="15" fillId="3" borderId="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right" vertical="center"/>
    </xf>
    <xf numFmtId="166" fontId="13" fillId="2" borderId="2" xfId="0" applyNumberFormat="1" applyFont="1" applyFill="1" applyBorder="1" applyAlignment="1">
      <alignment horizontal="left" vertical="center" wrapText="1"/>
    </xf>
    <xf numFmtId="166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166" fontId="15" fillId="2" borderId="4" xfId="0" applyNumberFormat="1" applyFont="1" applyFill="1" applyBorder="1" applyAlignment="1">
      <alignment horizontal="right" vertical="center"/>
    </xf>
    <xf numFmtId="166" fontId="15" fillId="2" borderId="4" xfId="0" applyNumberFormat="1" applyFont="1" applyFill="1" applyBorder="1" applyAlignment="1">
      <alignment vertical="center"/>
    </xf>
    <xf numFmtId="166" fontId="15" fillId="2" borderId="14" xfId="0" applyNumberFormat="1" applyFont="1" applyFill="1" applyBorder="1" applyAlignment="1">
      <alignment horizontal="right" vertical="center"/>
    </xf>
    <xf numFmtId="166" fontId="15" fillId="2" borderId="16" xfId="0" applyNumberFormat="1" applyFont="1" applyFill="1" applyBorder="1" applyAlignment="1">
      <alignment horizontal="right" vertical="center"/>
    </xf>
    <xf numFmtId="166" fontId="15" fillId="2" borderId="17" xfId="0" applyNumberFormat="1" applyFont="1" applyFill="1" applyBorder="1" applyAlignment="1">
      <alignment horizontal="right" vertical="center"/>
    </xf>
    <xf numFmtId="166" fontId="15" fillId="2" borderId="18" xfId="0" applyNumberFormat="1" applyFont="1" applyFill="1" applyBorder="1" applyAlignment="1">
      <alignment horizontal="right" vertical="center"/>
    </xf>
    <xf numFmtId="166" fontId="13" fillId="2" borderId="17" xfId="0" applyNumberFormat="1" applyFont="1" applyFill="1" applyBorder="1" applyAlignment="1">
      <alignment horizontal="left" vertical="center" wrapText="1"/>
    </xf>
    <xf numFmtId="166" fontId="13" fillId="2" borderId="18" xfId="0" applyNumberFormat="1" applyFont="1" applyFill="1" applyBorder="1" applyAlignment="1">
      <alignment horizontal="left" vertical="center" wrapText="1"/>
    </xf>
    <xf numFmtId="166" fontId="15" fillId="2" borderId="17" xfId="0" applyNumberFormat="1" applyFont="1" applyFill="1" applyBorder="1" applyAlignment="1">
      <alignment vertical="center"/>
    </xf>
    <xf numFmtId="166" fontId="15" fillId="2" borderId="18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vertical="center"/>
    </xf>
    <xf numFmtId="4" fontId="15" fillId="2" borderId="1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right" vertical="center"/>
    </xf>
    <xf numFmtId="167" fontId="15" fillId="2" borderId="2" xfId="0" applyNumberFormat="1" applyFont="1" applyFill="1" applyBorder="1" applyAlignment="1">
      <alignment horizontal="right" vertical="center"/>
    </xf>
    <xf numFmtId="4" fontId="15" fillId="2" borderId="6" xfId="0" applyNumberFormat="1" applyFont="1" applyFill="1" applyBorder="1"/>
    <xf numFmtId="166" fontId="15" fillId="2" borderId="14" xfId="0" applyNumberFormat="1" applyFont="1" applyFill="1" applyBorder="1" applyAlignment="1">
      <alignment vertical="center"/>
    </xf>
    <xf numFmtId="166" fontId="15" fillId="2" borderId="15" xfId="0" applyNumberFormat="1" applyFont="1" applyFill="1" applyBorder="1" applyAlignment="1">
      <alignment vertical="center"/>
    </xf>
    <xf numFmtId="166" fontId="15" fillId="2" borderId="16" xfId="0" applyNumberFormat="1" applyFont="1" applyFill="1" applyBorder="1" applyAlignment="1">
      <alignment vertical="center"/>
    </xf>
    <xf numFmtId="4" fontId="15" fillId="2" borderId="6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 wrapText="1"/>
    </xf>
    <xf numFmtId="2" fontId="14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29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2" borderId="0" xfId="0" applyFont="1" applyFill="1"/>
    <xf numFmtId="166" fontId="30" fillId="2" borderId="1" xfId="0" applyNumberFormat="1" applyFont="1" applyFill="1" applyBorder="1" applyAlignment="1">
      <alignment vertical="center"/>
    </xf>
    <xf numFmtId="0" fontId="10" fillId="2" borderId="0" xfId="0" applyFont="1" applyFill="1"/>
    <xf numFmtId="4" fontId="12" fillId="2" borderId="0" xfId="0" applyNumberFormat="1" applyFont="1" applyFill="1"/>
    <xf numFmtId="0" fontId="7" fillId="2" borderId="0" xfId="0" applyFont="1" applyFill="1"/>
    <xf numFmtId="4" fontId="22" fillId="2" borderId="1" xfId="0" applyNumberFormat="1" applyFont="1" applyFill="1" applyBorder="1" applyAlignment="1">
      <alignment vertical="center"/>
    </xf>
    <xf numFmtId="0" fontId="9" fillId="2" borderId="1" xfId="0" applyFont="1" applyFill="1" applyBorder="1"/>
    <xf numFmtId="0" fontId="15" fillId="2" borderId="11" xfId="0" applyFont="1" applyFill="1" applyBorder="1" applyAlignment="1">
      <alignment horizontal="center" vertical="center" wrapText="1"/>
    </xf>
    <xf numFmtId="167" fontId="15" fillId="2" borderId="12" xfId="0" applyNumberFormat="1" applyFont="1" applyFill="1" applyBorder="1" applyAlignment="1">
      <alignment horizontal="center" vertical="center" wrapText="1"/>
    </xf>
    <xf numFmtId="166" fontId="15" fillId="2" borderId="15" xfId="0" applyNumberFormat="1" applyFont="1" applyFill="1" applyBorder="1" applyAlignment="1">
      <alignment horizontal="right" vertical="center"/>
    </xf>
    <xf numFmtId="166" fontId="30" fillId="2" borderId="15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166" fontId="13" fillId="2" borderId="1" xfId="0" applyNumberFormat="1" applyFont="1" applyFill="1" applyBorder="1" applyAlignment="1">
      <alignment horizontal="right" vertical="center"/>
    </xf>
    <xf numFmtId="166" fontId="13" fillId="2" borderId="5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6" fontId="13" fillId="2" borderId="6" xfId="0" applyNumberFormat="1" applyFont="1" applyFill="1" applyBorder="1" applyAlignment="1">
      <alignment horizontal="right" vertical="center"/>
    </xf>
    <xf numFmtId="166" fontId="24" fillId="2" borderId="1" xfId="0" applyNumberFormat="1" applyFont="1" applyFill="1" applyBorder="1" applyAlignment="1">
      <alignment vertical="center"/>
    </xf>
    <xf numFmtId="166" fontId="24" fillId="2" borderId="6" xfId="0" applyNumberFormat="1" applyFont="1" applyFill="1" applyBorder="1" applyAlignment="1">
      <alignment vertical="center"/>
    </xf>
    <xf numFmtId="166" fontId="23" fillId="2" borderId="6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/>
    <xf numFmtId="4" fontId="13" fillId="2" borderId="1" xfId="0" applyNumberFormat="1" applyFont="1" applyFill="1" applyBorder="1"/>
    <xf numFmtId="166" fontId="13" fillId="2" borderId="1" xfId="0" applyNumberFormat="1" applyFont="1" applyFill="1" applyBorder="1"/>
    <xf numFmtId="0" fontId="13" fillId="2" borderId="2" xfId="0" applyFont="1" applyFill="1" applyBorder="1"/>
    <xf numFmtId="0" fontId="13" fillId="2" borderId="1" xfId="0" applyFont="1" applyFill="1" applyBorder="1"/>
    <xf numFmtId="165" fontId="13" fillId="2" borderId="2" xfId="0" applyNumberFormat="1" applyFont="1" applyFill="1" applyBorder="1"/>
    <xf numFmtId="165" fontId="13" fillId="2" borderId="1" xfId="0" applyNumberFormat="1" applyFont="1" applyFill="1" applyBorder="1"/>
    <xf numFmtId="166" fontId="24" fillId="2" borderId="3" xfId="0" applyNumberFormat="1" applyFont="1" applyFill="1" applyBorder="1" applyAlignment="1">
      <alignment vertical="center"/>
    </xf>
    <xf numFmtId="166" fontId="24" fillId="2" borderId="9" xfId="0" applyNumberFormat="1" applyFont="1" applyFill="1" applyBorder="1" applyAlignment="1">
      <alignment vertical="center"/>
    </xf>
    <xf numFmtId="165" fontId="13" fillId="2" borderId="3" xfId="0" applyNumberFormat="1" applyFont="1" applyFill="1" applyBorder="1"/>
    <xf numFmtId="165" fontId="13" fillId="2" borderId="0" xfId="0" applyNumberFormat="1" applyFont="1" applyFill="1"/>
    <xf numFmtId="0" fontId="1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 vertical="justify" wrapText="1"/>
    </xf>
    <xf numFmtId="166" fontId="13" fillId="2" borderId="6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166" fontId="15" fillId="2" borderId="6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right" vertical="center"/>
    </xf>
    <xf numFmtId="166" fontId="25" fillId="2" borderId="1" xfId="0" applyNumberFormat="1" applyFont="1" applyFill="1" applyBorder="1"/>
    <xf numFmtId="4" fontId="25" fillId="2" borderId="1" xfId="0" applyNumberFormat="1" applyFont="1" applyFill="1" applyBorder="1"/>
    <xf numFmtId="166" fontId="25" fillId="2" borderId="6" xfId="0" applyNumberFormat="1" applyFont="1" applyFill="1" applyBorder="1"/>
    <xf numFmtId="166" fontId="11" fillId="2" borderId="6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164" fontId="20" fillId="2" borderId="1" xfId="0" applyNumberFormat="1" applyFont="1" applyFill="1" applyBorder="1"/>
    <xf numFmtId="166" fontId="25" fillId="2" borderId="1" xfId="0" applyNumberFormat="1" applyFont="1" applyFill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 vertical="center"/>
    </xf>
    <xf numFmtId="166" fontId="25" fillId="2" borderId="6" xfId="0" applyNumberFormat="1" applyFont="1" applyFill="1" applyBorder="1" applyAlignment="1">
      <alignment horizontal="right" vertical="center"/>
    </xf>
    <xf numFmtId="166" fontId="26" fillId="2" borderId="6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4" fontId="15" fillId="2" borderId="15" xfId="0" applyNumberFormat="1" applyFont="1" applyFill="1" applyBorder="1" applyAlignment="1">
      <alignment vertical="center"/>
    </xf>
    <xf numFmtId="166" fontId="15" fillId="2" borderId="20" xfId="0" applyNumberFormat="1" applyFont="1" applyFill="1" applyBorder="1" applyAlignment="1">
      <alignment vertical="center"/>
    </xf>
    <xf numFmtId="4" fontId="22" fillId="2" borderId="4" xfId="0" applyNumberFormat="1" applyFont="1" applyFill="1" applyBorder="1" applyAlignment="1">
      <alignment vertical="center"/>
    </xf>
    <xf numFmtId="166" fontId="15" fillId="2" borderId="21" xfId="0" applyNumberFormat="1" applyFont="1" applyFill="1" applyBorder="1" applyAlignment="1">
      <alignment vertical="center"/>
    </xf>
    <xf numFmtId="166" fontId="15" fillId="2" borderId="19" xfId="0" applyNumberFormat="1" applyFont="1" applyFill="1" applyBorder="1" applyAlignment="1">
      <alignment vertical="center"/>
    </xf>
    <xf numFmtId="166" fontId="15" fillId="2" borderId="22" xfId="0" applyNumberFormat="1" applyFont="1" applyFill="1" applyBorder="1" applyAlignment="1">
      <alignment vertical="center"/>
    </xf>
    <xf numFmtId="4" fontId="22" fillId="2" borderId="22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horizontal="right" vertical="center"/>
    </xf>
    <xf numFmtId="166" fontId="15" fillId="2" borderId="11" xfId="0" applyNumberFormat="1" applyFont="1" applyFill="1" applyBorder="1" applyAlignment="1">
      <alignment vertical="center"/>
    </xf>
    <xf numFmtId="166" fontId="15" fillId="2" borderId="12" xfId="0" applyNumberFormat="1" applyFont="1" applyFill="1" applyBorder="1" applyAlignment="1">
      <alignment vertical="center"/>
    </xf>
    <xf numFmtId="4" fontId="15" fillId="2" borderId="12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vertical="center"/>
    </xf>
    <xf numFmtId="4" fontId="22" fillId="2" borderId="6" xfId="0" applyNumberFormat="1" applyFont="1" applyFill="1" applyBorder="1" applyAlignment="1">
      <alignment vertical="center"/>
    </xf>
    <xf numFmtId="166" fontId="15" fillId="3" borderId="17" xfId="0" applyNumberFormat="1" applyFont="1" applyFill="1" applyBorder="1" applyAlignment="1">
      <alignment vertical="center"/>
    </xf>
    <xf numFmtId="4" fontId="22" fillId="2" borderId="12" xfId="0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166" fontId="30" fillId="2" borderId="1" xfId="0" applyNumberFormat="1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166" fontId="30" fillId="2" borderId="24" xfId="0" applyNumberFormat="1" applyFont="1" applyFill="1" applyBorder="1" applyAlignment="1">
      <alignment vertical="center"/>
    </xf>
    <xf numFmtId="166" fontId="30" fillId="2" borderId="2" xfId="0" applyNumberFormat="1" applyFont="1" applyFill="1" applyBorder="1" applyAlignment="1">
      <alignment vertical="center"/>
    </xf>
    <xf numFmtId="166" fontId="30" fillId="2" borderId="23" xfId="0" applyNumberFormat="1" applyFont="1" applyFill="1" applyBorder="1" applyAlignment="1">
      <alignment vertical="center"/>
    </xf>
    <xf numFmtId="166" fontId="30" fillId="2" borderId="2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2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/>
    <xf numFmtId="4" fontId="9" fillId="2" borderId="0" xfId="0" applyNumberFormat="1" applyFont="1" applyFill="1"/>
    <xf numFmtId="164" fontId="0" fillId="2" borderId="0" xfId="0" applyNumberFormat="1" applyFill="1"/>
    <xf numFmtId="4" fontId="0" fillId="2" borderId="0" xfId="0" applyNumberFormat="1" applyFill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4" fontId="10" fillId="2" borderId="0" xfId="0" applyNumberFormat="1" applyFont="1" applyFill="1"/>
    <xf numFmtId="0" fontId="13" fillId="2" borderId="2" xfId="0" applyFont="1" applyFill="1" applyBorder="1" applyAlignment="1">
      <alignment horizontal="center"/>
    </xf>
    <xf numFmtId="4" fontId="7" fillId="2" borderId="0" xfId="0" applyNumberFormat="1" applyFont="1" applyFill="1"/>
    <xf numFmtId="0" fontId="13" fillId="2" borderId="5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0" fillId="2" borderId="1" xfId="0" applyFont="1" applyFill="1" applyBorder="1" applyAlignment="1">
      <alignment horizontal="center"/>
    </xf>
    <xf numFmtId="0" fontId="21" fillId="2" borderId="0" xfId="0" applyFont="1" applyFill="1"/>
    <xf numFmtId="166" fontId="15" fillId="3" borderId="1" xfId="0" applyNumberFormat="1" applyFont="1" applyFill="1" applyBorder="1" applyAlignment="1">
      <alignment horizontal="right" vertical="center"/>
    </xf>
    <xf numFmtId="4" fontId="15" fillId="3" borderId="6" xfId="0" applyNumberFormat="1" applyFont="1" applyFill="1" applyBorder="1" applyAlignment="1">
      <alignment horizontal="right" vertical="center"/>
    </xf>
    <xf numFmtId="4" fontId="32" fillId="2" borderId="0" xfId="0" applyNumberFormat="1" applyFont="1" applyFill="1"/>
    <xf numFmtId="4" fontId="20" fillId="2" borderId="1" xfId="0" applyNumberFormat="1" applyFont="1" applyFill="1" applyBorder="1" applyAlignment="1">
      <alignment vertical="center"/>
    </xf>
    <xf numFmtId="4" fontId="20" fillId="2" borderId="1" xfId="0" applyNumberFormat="1" applyFont="1" applyFill="1" applyBorder="1"/>
    <xf numFmtId="0" fontId="17" fillId="2" borderId="1" xfId="0" applyFont="1" applyFill="1" applyBorder="1" applyAlignment="1">
      <alignment horizontal="center" vertical="center"/>
    </xf>
    <xf numFmtId="164" fontId="31" fillId="2" borderId="0" xfId="0" applyNumberFormat="1" applyFont="1" applyFill="1"/>
    <xf numFmtId="166" fontId="0" fillId="2" borderId="0" xfId="0" applyNumberFormat="1" applyFill="1"/>
    <xf numFmtId="2" fontId="18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164" fontId="10" fillId="2" borderId="0" xfId="0" applyNumberFormat="1" applyFont="1" applyFill="1"/>
    <xf numFmtId="0" fontId="13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/>
    </xf>
    <xf numFmtId="165" fontId="17" fillId="2" borderId="1" xfId="0" applyNumberFormat="1" applyFont="1" applyFill="1" applyBorder="1"/>
    <xf numFmtId="0" fontId="17" fillId="2" borderId="1" xfId="0" applyFont="1" applyFill="1" applyBorder="1" applyAlignment="1">
      <alignment horizontal="left" wrapText="1"/>
    </xf>
    <xf numFmtId="0" fontId="33" fillId="2" borderId="0" xfId="0" applyFont="1" applyFill="1"/>
    <xf numFmtId="4" fontId="33" fillId="2" borderId="0" xfId="0" applyNumberFormat="1" applyFont="1" applyFill="1"/>
    <xf numFmtId="0" fontId="16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/>
    <xf numFmtId="4" fontId="14" fillId="2" borderId="1" xfId="0" applyNumberFormat="1" applyFont="1" applyFill="1" applyBorder="1"/>
    <xf numFmtId="4" fontId="5" fillId="2" borderId="1" xfId="0" applyNumberFormat="1" applyFont="1" applyFill="1" applyBorder="1"/>
    <xf numFmtId="0" fontId="2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2" fontId="18" fillId="2" borderId="17" xfId="0" applyNumberFormat="1" applyFont="1" applyFill="1" applyBorder="1" applyAlignment="1">
      <alignment horizontal="center" vertical="center"/>
    </xf>
    <xf numFmtId="49" fontId="22" fillId="2" borderId="17" xfId="0" applyNumberFormat="1" applyFont="1" applyFill="1" applyBorder="1" applyAlignment="1">
      <alignment horizontal="center" vertical="center"/>
    </xf>
    <xf numFmtId="49" fontId="22" fillId="2" borderId="28" xfId="0" applyNumberFormat="1" applyFont="1" applyFill="1" applyBorder="1" applyAlignment="1">
      <alignment horizontal="center" vertical="center"/>
    </xf>
    <xf numFmtId="0" fontId="13" fillId="2" borderId="18" xfId="0" applyFont="1" applyFill="1" applyBorder="1"/>
    <xf numFmtId="0" fontId="13" fillId="2" borderId="17" xfId="0" applyFont="1" applyFill="1" applyBorder="1" applyAlignment="1">
      <alignment horizontal="center" wrapText="1"/>
    </xf>
    <xf numFmtId="165" fontId="13" fillId="2" borderId="18" xfId="0" applyNumberFormat="1" applyFont="1" applyFill="1" applyBorder="1"/>
    <xf numFmtId="0" fontId="13" fillId="2" borderId="18" xfId="0" applyFont="1" applyFill="1" applyBorder="1" applyAlignment="1">
      <alignment horizontal="left" wrapText="1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left" wrapText="1"/>
    </xf>
    <xf numFmtId="49" fontId="13" fillId="2" borderId="17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wrapText="1"/>
    </xf>
    <xf numFmtId="0" fontId="17" fillId="2" borderId="18" xfId="0" applyFont="1" applyFill="1" applyBorder="1"/>
    <xf numFmtId="0" fontId="20" fillId="2" borderId="17" xfId="0" applyFont="1" applyFill="1" applyBorder="1" applyAlignment="1">
      <alignment horizontal="center"/>
    </xf>
    <xf numFmtId="4" fontId="35" fillId="2" borderId="18" xfId="0" applyNumberFormat="1" applyFont="1" applyFill="1" applyBorder="1"/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" fontId="20" fillId="2" borderId="12" xfId="0" applyNumberFormat="1" applyFont="1" applyFill="1" applyBorder="1" applyAlignment="1">
      <alignment horizontal="right" vertical="center"/>
    </xf>
    <xf numFmtId="0" fontId="17" fillId="2" borderId="12" xfId="0" applyFont="1" applyFill="1" applyBorder="1"/>
    <xf numFmtId="4" fontId="36" fillId="2" borderId="13" xfId="0" applyNumberFormat="1" applyFont="1" applyFill="1" applyBorder="1"/>
    <xf numFmtId="2" fontId="14" fillId="2" borderId="1" xfId="0" applyNumberFormat="1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4" fontId="15" fillId="0" borderId="1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34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2" fillId="0" borderId="0" xfId="0" applyNumberFormat="1" applyFont="1" applyAlignment="1">
      <alignment horizontal="center"/>
    </xf>
    <xf numFmtId="4" fontId="32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/>
    </xf>
    <xf numFmtId="165" fontId="17" fillId="2" borderId="1" xfId="0" applyNumberFormat="1" applyFont="1" applyFill="1" applyBorder="1" applyAlignment="1">
      <alignment horizontal="center"/>
    </xf>
    <xf numFmtId="164" fontId="20" fillId="2" borderId="1" xfId="0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wrapText="1"/>
    </xf>
    <xf numFmtId="0" fontId="13" fillId="2" borderId="9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justify" wrapText="1"/>
    </xf>
    <xf numFmtId="0" fontId="5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0" xfId="0" applyFont="1" applyFill="1" applyAlignment="1">
      <alignment horizontal="right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top" wrapText="1"/>
    </xf>
    <xf numFmtId="49" fontId="16" fillId="2" borderId="17" xfId="0" applyNumberFormat="1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justify" wrapText="1"/>
    </xf>
    <xf numFmtId="0" fontId="13" fillId="2" borderId="18" xfId="0" applyFont="1" applyFill="1" applyBorder="1" applyAlignment="1">
      <alignment horizontal="center" vertical="center" wrapText="1"/>
    </xf>
    <xf numFmtId="1" fontId="16" fillId="2" borderId="17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49" fontId="13" fillId="2" borderId="1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2" fontId="14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49" fontId="22" fillId="2" borderId="28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justify" wrapText="1"/>
    </xf>
    <xf numFmtId="0" fontId="13" fillId="2" borderId="3" xfId="0" applyFont="1" applyFill="1" applyBorder="1" applyAlignment="1">
      <alignment horizontal="left" vertical="justify" wrapText="1"/>
    </xf>
    <xf numFmtId="0" fontId="13" fillId="2" borderId="4" xfId="0" applyFont="1" applyFill="1" applyBorder="1" applyAlignment="1">
      <alignment horizontal="left" vertical="justify" wrapText="1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49" fontId="16" fillId="2" borderId="5" xfId="0" applyNumberFormat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1" fontId="16" fillId="2" borderId="5" xfId="0" applyNumberFormat="1" applyFont="1" applyFill="1" applyBorder="1" applyAlignment="1">
      <alignment horizontal="center" vertical="top"/>
    </xf>
    <xf numFmtId="1" fontId="16" fillId="2" borderId="7" xfId="0" applyNumberFormat="1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2" fontId="14" fillId="2" borderId="1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center" wrapText="1"/>
    </xf>
    <xf numFmtId="4" fontId="22" fillId="2" borderId="5" xfId="0" applyNumberFormat="1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/>
    <xf numFmtId="0" fontId="0" fillId="0" borderId="26" xfId="0" applyBorder="1"/>
    <xf numFmtId="0" fontId="13" fillId="0" borderId="25" xfId="0" applyFont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27" xfId="0" applyBorder="1"/>
    <xf numFmtId="49" fontId="13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right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abSelected="1" view="pageBreakPreview" zoomScale="60" zoomScaleNormal="60" workbookViewId="0">
      <selection activeCell="L7" sqref="L7"/>
    </sheetView>
  </sheetViews>
  <sheetFormatPr defaultColWidth="9.140625" defaultRowHeight="23.25"/>
  <cols>
    <col min="1" max="1" width="8.85546875" style="182" customWidth="1"/>
    <col min="2" max="2" width="67.28515625" style="288" customWidth="1"/>
    <col min="3" max="3" width="17.85546875" style="8" hidden="1" customWidth="1"/>
    <col min="4" max="4" width="21.28515625" style="279" customWidth="1"/>
    <col min="5" max="5" width="28" style="279" hidden="1" customWidth="1"/>
    <col min="6" max="6" width="28.28515625" style="279" hidden="1" customWidth="1"/>
    <col min="7" max="7" width="16.85546875" style="283" customWidth="1"/>
    <col min="8" max="9" width="28.28515625" style="279" hidden="1" customWidth="1"/>
    <col min="10" max="10" width="19.7109375" style="279" customWidth="1"/>
    <col min="11" max="11" width="28.28515625" style="279" hidden="1" customWidth="1"/>
    <col min="12" max="12" width="20" style="279" customWidth="1"/>
    <col min="13" max="13" width="24.85546875" style="282" customWidth="1"/>
    <col min="14" max="14" width="36.140625" style="284" customWidth="1"/>
    <col min="15" max="15" width="45.85546875" style="9" hidden="1" customWidth="1"/>
    <col min="16" max="16" width="35" style="9" customWidth="1"/>
    <col min="17" max="17" width="42.140625" style="9" customWidth="1"/>
    <col min="18" max="18" width="0.7109375" style="9" hidden="1" customWidth="1"/>
    <col min="19" max="23" width="9.140625" style="9" hidden="1" customWidth="1"/>
    <col min="24" max="24" width="6.85546875" style="9" customWidth="1"/>
    <col min="25" max="16384" width="9.140625" style="9"/>
  </cols>
  <sheetData>
    <row r="1" spans="1:17" ht="30.75" customHeight="1">
      <c r="C1" s="9"/>
      <c r="D1" s="271"/>
      <c r="E1" s="271"/>
      <c r="F1" s="271"/>
      <c r="G1" s="271"/>
      <c r="H1" s="271"/>
      <c r="I1" s="271"/>
      <c r="J1" s="271"/>
      <c r="K1" s="271"/>
      <c r="L1" s="271"/>
      <c r="N1" s="310" t="s">
        <v>196</v>
      </c>
      <c r="O1" s="310"/>
      <c r="P1" s="310"/>
      <c r="Q1" s="310"/>
    </row>
    <row r="2" spans="1:17" ht="29.25" customHeight="1">
      <c r="C2" s="9"/>
      <c r="D2" s="271"/>
      <c r="E2" s="271"/>
      <c r="F2" s="271"/>
      <c r="G2" s="271"/>
      <c r="H2" s="271"/>
      <c r="I2" s="271"/>
      <c r="J2" s="271"/>
      <c r="K2" s="271"/>
      <c r="L2" s="271"/>
      <c r="N2" s="310" t="s">
        <v>202</v>
      </c>
      <c r="O2" s="310"/>
      <c r="P2" s="310"/>
      <c r="Q2" s="310"/>
    </row>
    <row r="3" spans="1:17" ht="24" customHeight="1">
      <c r="C3" s="9"/>
      <c r="D3" s="271"/>
      <c r="E3" s="271"/>
      <c r="F3" s="271"/>
      <c r="G3" s="271"/>
      <c r="H3" s="271"/>
      <c r="I3" s="271"/>
      <c r="J3" s="271"/>
      <c r="K3" s="271"/>
      <c r="L3" s="271"/>
      <c r="N3" s="310" t="s">
        <v>203</v>
      </c>
      <c r="O3" s="310"/>
      <c r="P3" s="310"/>
      <c r="Q3" s="310"/>
    </row>
    <row r="4" spans="1:17" ht="27" customHeight="1">
      <c r="C4" s="9"/>
      <c r="D4" s="271"/>
      <c r="E4" s="271"/>
      <c r="F4" s="271"/>
      <c r="G4" s="271"/>
      <c r="H4" s="271"/>
      <c r="I4" s="271"/>
      <c r="J4" s="271"/>
      <c r="K4" s="271"/>
      <c r="L4" s="271"/>
      <c r="N4" s="310" t="s">
        <v>79</v>
      </c>
      <c r="O4" s="310"/>
      <c r="P4" s="310"/>
      <c r="Q4" s="310"/>
    </row>
    <row r="5" spans="1:17" ht="29.25" customHeight="1">
      <c r="C5" s="9"/>
      <c r="D5" s="271"/>
      <c r="E5" s="271"/>
      <c r="F5" s="271"/>
      <c r="G5" s="271"/>
      <c r="H5" s="271"/>
      <c r="I5" s="271"/>
      <c r="J5" s="271"/>
      <c r="K5" s="271"/>
      <c r="L5" s="271"/>
      <c r="N5" s="310" t="s">
        <v>204</v>
      </c>
      <c r="O5" s="310"/>
      <c r="P5" s="310"/>
      <c r="Q5" s="310"/>
    </row>
    <row r="6" spans="1:17" ht="21.75" customHeight="1">
      <c r="C6" s="9"/>
      <c r="D6" s="271"/>
      <c r="E6" s="271"/>
      <c r="F6" s="271"/>
      <c r="G6" s="271"/>
      <c r="H6" s="271"/>
      <c r="I6" s="271"/>
      <c r="J6" s="271"/>
      <c r="K6" s="271"/>
      <c r="L6" s="271"/>
      <c r="M6" s="270"/>
      <c r="N6" s="259"/>
      <c r="O6" s="229"/>
      <c r="P6" s="229"/>
      <c r="Q6" s="229"/>
    </row>
    <row r="7" spans="1:17" ht="31.5" customHeight="1">
      <c r="C7" s="9"/>
      <c r="D7" s="271"/>
      <c r="E7" s="271"/>
      <c r="F7" s="271"/>
      <c r="G7" s="271"/>
      <c r="H7" s="271"/>
      <c r="I7" s="271"/>
      <c r="J7" s="271"/>
      <c r="K7" s="271"/>
      <c r="L7" s="271"/>
      <c r="N7" s="310" t="s">
        <v>195</v>
      </c>
      <c r="O7" s="310"/>
      <c r="P7" s="310"/>
      <c r="Q7" s="310"/>
    </row>
    <row r="8" spans="1:17" ht="27.75" customHeight="1">
      <c r="C8" s="9"/>
      <c r="D8" s="271"/>
      <c r="E8" s="271"/>
      <c r="F8" s="271"/>
      <c r="G8" s="271"/>
      <c r="H8" s="271"/>
      <c r="I8" s="271"/>
      <c r="J8" s="271"/>
      <c r="K8" s="271"/>
      <c r="L8" s="271"/>
      <c r="N8" s="310" t="s">
        <v>194</v>
      </c>
      <c r="O8" s="310"/>
      <c r="P8" s="310"/>
      <c r="Q8" s="310"/>
    </row>
    <row r="9" spans="1:17" ht="27.75" customHeight="1">
      <c r="C9" s="9"/>
      <c r="D9" s="271"/>
      <c r="E9" s="271"/>
      <c r="F9" s="271"/>
      <c r="G9" s="271"/>
      <c r="H9" s="271"/>
      <c r="I9" s="271"/>
      <c r="J9" s="271"/>
      <c r="K9" s="271"/>
      <c r="L9" s="271"/>
      <c r="M9" s="270"/>
      <c r="N9" s="259"/>
      <c r="O9" s="230"/>
      <c r="P9" s="230"/>
      <c r="Q9" s="230"/>
    </row>
    <row r="10" spans="1:17" ht="57" customHeight="1">
      <c r="A10" s="314" t="s">
        <v>172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</row>
    <row r="11" spans="1:17" ht="28.5" customHeight="1"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3" t="s">
        <v>101</v>
      </c>
    </row>
    <row r="12" spans="1:17" ht="24.75">
      <c r="A12" s="303" t="s">
        <v>1</v>
      </c>
      <c r="B12" s="303" t="s">
        <v>2</v>
      </c>
      <c r="C12" s="258"/>
      <c r="D12" s="315" t="s">
        <v>197</v>
      </c>
      <c r="E12" s="269"/>
      <c r="F12" s="269"/>
      <c r="G12" s="320" t="s">
        <v>148</v>
      </c>
      <c r="H12" s="269"/>
      <c r="I12" s="269"/>
      <c r="J12" s="315" t="s">
        <v>149</v>
      </c>
      <c r="K12" s="226"/>
      <c r="L12" s="315" t="s">
        <v>150</v>
      </c>
      <c r="M12" s="312" t="s">
        <v>3</v>
      </c>
      <c r="N12" s="303" t="s">
        <v>4</v>
      </c>
      <c r="O12" s="303" t="s">
        <v>4</v>
      </c>
      <c r="P12" s="303" t="s">
        <v>174</v>
      </c>
      <c r="Q12" s="303" t="s">
        <v>5</v>
      </c>
    </row>
    <row r="13" spans="1:17" ht="46.5" customHeight="1">
      <c r="A13" s="303"/>
      <c r="B13" s="303"/>
      <c r="C13" s="31" t="s">
        <v>80</v>
      </c>
      <c r="D13" s="315"/>
      <c r="E13" s="227" t="s">
        <v>72</v>
      </c>
      <c r="F13" s="227" t="s">
        <v>134</v>
      </c>
      <c r="G13" s="320"/>
      <c r="H13" s="227" t="s">
        <v>72</v>
      </c>
      <c r="I13" s="227" t="s">
        <v>135</v>
      </c>
      <c r="J13" s="315"/>
      <c r="K13" s="228" t="s">
        <v>72</v>
      </c>
      <c r="L13" s="315"/>
      <c r="M13" s="312"/>
      <c r="N13" s="303"/>
      <c r="O13" s="303"/>
      <c r="P13" s="303"/>
      <c r="Q13" s="303"/>
    </row>
    <row r="14" spans="1:17" s="184" customFormat="1" ht="42.75" customHeight="1">
      <c r="A14" s="298" t="s">
        <v>6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</row>
    <row r="15" spans="1:17" s="87" customFormat="1" ht="54.75" customHeight="1">
      <c r="A15" s="316" t="s">
        <v>127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1" t="s">
        <v>198</v>
      </c>
    </row>
    <row r="16" spans="1:17" s="87" customFormat="1" ht="107.25" customHeight="1">
      <c r="A16" s="317" t="s">
        <v>84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1"/>
    </row>
    <row r="17" spans="1:17" ht="107.25" customHeight="1">
      <c r="A17" s="298">
        <v>1</v>
      </c>
      <c r="B17" s="299" t="s">
        <v>31</v>
      </c>
      <c r="C17" s="25">
        <f>C23+C25+C26+C27+C28+C29</f>
        <v>23003.7</v>
      </c>
      <c r="D17" s="228">
        <f>D23+D25+D26+D27+D28+D29</f>
        <v>28774.5</v>
      </c>
      <c r="E17" s="228">
        <f>E23+E25+E26+E27+E28+E29</f>
        <v>5770.8</v>
      </c>
      <c r="F17" s="228">
        <f>F23+F25+F26+F27+F28+F29</f>
        <v>19980.199999999997</v>
      </c>
      <c r="G17" s="272">
        <f>'пояснительная '!D11</f>
        <v>35598.1</v>
      </c>
      <c r="H17" s="228"/>
      <c r="I17" s="228">
        <f>I23+I25+I26+I27+I28+I29</f>
        <v>19980.199999999997</v>
      </c>
      <c r="J17" s="228">
        <f>J23+J25+J26+J27+J28+J29</f>
        <v>25122</v>
      </c>
      <c r="K17" s="228"/>
      <c r="L17" s="228">
        <f t="shared" ref="L17" si="0">L23+L25+L26+L27+L28+L29</f>
        <v>25122</v>
      </c>
      <c r="M17" s="273">
        <f>D17+G17+J17+L17</f>
        <v>114616.6</v>
      </c>
      <c r="N17" s="260" t="s">
        <v>7</v>
      </c>
      <c r="O17" s="260"/>
      <c r="P17" s="260" t="s">
        <v>173</v>
      </c>
      <c r="Q17" s="311"/>
    </row>
    <row r="18" spans="1:17" ht="46.5" customHeight="1">
      <c r="A18" s="298"/>
      <c r="B18" s="299"/>
      <c r="C18" s="25">
        <f>C24</f>
        <v>2584.5</v>
      </c>
      <c r="D18" s="228">
        <f>D24</f>
        <v>2834.5</v>
      </c>
      <c r="E18" s="228">
        <f>E24</f>
        <v>250</v>
      </c>
      <c r="F18" s="228">
        <f>F24</f>
        <v>2584.5</v>
      </c>
      <c r="G18" s="272">
        <f>'пояснительная '!D12</f>
        <v>2734.7</v>
      </c>
      <c r="H18" s="228"/>
      <c r="I18" s="228">
        <f>I24</f>
        <v>2584.5</v>
      </c>
      <c r="J18" s="228">
        <f t="shared" ref="J18:L18" si="1">J24</f>
        <v>2734.7</v>
      </c>
      <c r="K18" s="228"/>
      <c r="L18" s="228">
        <f t="shared" si="1"/>
        <v>2734.7</v>
      </c>
      <c r="M18" s="273">
        <f>D18+G18+J18+L18</f>
        <v>11038.599999999999</v>
      </c>
      <c r="N18" s="260" t="s">
        <v>8</v>
      </c>
      <c r="O18" s="260"/>
      <c r="P18" s="260"/>
      <c r="Q18" s="311"/>
    </row>
    <row r="19" spans="1:17" ht="108.75" customHeight="1">
      <c r="A19" s="208"/>
      <c r="B19" s="285" t="s">
        <v>37</v>
      </c>
      <c r="C19" s="25">
        <f>C18+C17</f>
        <v>25588.2</v>
      </c>
      <c r="D19" s="228">
        <f>D18+D17</f>
        <v>31609</v>
      </c>
      <c r="E19" s="228">
        <f t="shared" ref="E19:L19" si="2">E18+E17</f>
        <v>6020.8</v>
      </c>
      <c r="F19" s="228">
        <f t="shared" si="2"/>
        <v>22564.699999999997</v>
      </c>
      <c r="G19" s="272">
        <f>'пояснительная '!D13</f>
        <v>38332.799999999996</v>
      </c>
      <c r="H19" s="228">
        <f t="shared" si="2"/>
        <v>0</v>
      </c>
      <c r="I19" s="228">
        <f t="shared" si="2"/>
        <v>22564.699999999997</v>
      </c>
      <c r="J19" s="228">
        <f t="shared" si="2"/>
        <v>27856.7</v>
      </c>
      <c r="K19" s="228">
        <f t="shared" si="2"/>
        <v>0</v>
      </c>
      <c r="L19" s="228">
        <f t="shared" si="2"/>
        <v>27856.7</v>
      </c>
      <c r="M19" s="273">
        <f t="shared" ref="M19:M54" si="3">D19+G19+J19+L19</f>
        <v>125655.19999999998</v>
      </c>
      <c r="N19" s="260"/>
      <c r="O19" s="260"/>
      <c r="P19" s="260"/>
      <c r="Q19" s="311"/>
    </row>
    <row r="20" spans="1:17" ht="35.25" customHeight="1">
      <c r="A20" s="263"/>
      <c r="B20" s="285" t="s">
        <v>10</v>
      </c>
      <c r="C20" s="25"/>
      <c r="D20" s="274">
        <v>31609</v>
      </c>
      <c r="E20" s="261"/>
      <c r="F20" s="261"/>
      <c r="G20" s="272">
        <f>'пояснительная '!D14</f>
        <v>0</v>
      </c>
      <c r="H20" s="261"/>
      <c r="I20" s="261"/>
      <c r="J20" s="261"/>
      <c r="K20" s="261"/>
      <c r="L20" s="261"/>
      <c r="M20" s="273"/>
      <c r="N20" s="260"/>
      <c r="O20" s="264"/>
      <c r="P20" s="264"/>
      <c r="Q20" s="311"/>
    </row>
    <row r="21" spans="1:17" ht="24" hidden="1" customHeight="1">
      <c r="A21" s="263"/>
      <c r="B21" s="285"/>
      <c r="C21" s="25"/>
      <c r="D21" s="274">
        <f>D20-D19</f>
        <v>0</v>
      </c>
      <c r="E21" s="261"/>
      <c r="F21" s="261"/>
      <c r="G21" s="272">
        <f>'пояснительная '!D15</f>
        <v>38332.800000000003</v>
      </c>
      <c r="H21" s="261"/>
      <c r="I21" s="261"/>
      <c r="J21" s="261"/>
      <c r="K21" s="261"/>
      <c r="L21" s="261"/>
      <c r="M21" s="273"/>
      <c r="N21" s="260"/>
      <c r="O21" s="264"/>
      <c r="P21" s="264"/>
      <c r="Q21" s="311"/>
    </row>
    <row r="22" spans="1:17" ht="24" hidden="1" customHeight="1">
      <c r="A22" s="263"/>
      <c r="B22" s="285"/>
      <c r="C22" s="25"/>
      <c r="D22" s="274"/>
      <c r="E22" s="261"/>
      <c r="F22" s="261"/>
      <c r="G22" s="272">
        <f>'пояснительная '!D16</f>
        <v>0</v>
      </c>
      <c r="H22" s="261"/>
      <c r="I22" s="261"/>
      <c r="J22" s="261"/>
      <c r="K22" s="261"/>
      <c r="L22" s="261"/>
      <c r="M22" s="273"/>
      <c r="N22" s="260"/>
      <c r="O22" s="264"/>
      <c r="P22" s="264"/>
      <c r="Q22" s="311"/>
    </row>
    <row r="23" spans="1:17" ht="66.75" customHeight="1">
      <c r="A23" s="300" t="s">
        <v>11</v>
      </c>
      <c r="B23" s="302" t="s">
        <v>78</v>
      </c>
      <c r="C23" s="25">
        <v>100</v>
      </c>
      <c r="D23" s="228">
        <v>100</v>
      </c>
      <c r="E23" s="228">
        <f t="shared" ref="E23:E42" si="4">D23-C23</f>
        <v>0</v>
      </c>
      <c r="F23" s="228">
        <v>100</v>
      </c>
      <c r="G23" s="272">
        <f>'пояснительная '!D17</f>
        <v>2.7</v>
      </c>
      <c r="H23" s="228">
        <f>G23-F23</f>
        <v>-97.3</v>
      </c>
      <c r="I23" s="228">
        <v>100</v>
      </c>
      <c r="J23" s="228">
        <f>G23</f>
        <v>2.7</v>
      </c>
      <c r="K23" s="228">
        <f t="shared" ref="K23:K42" si="5">J23-I23</f>
        <v>-97.3</v>
      </c>
      <c r="L23" s="228">
        <f>G23</f>
        <v>2.7</v>
      </c>
      <c r="M23" s="273">
        <f t="shared" si="3"/>
        <v>108.10000000000001</v>
      </c>
      <c r="N23" s="260" t="s">
        <v>12</v>
      </c>
      <c r="O23" s="303" t="s">
        <v>140</v>
      </c>
      <c r="P23" s="260"/>
      <c r="Q23" s="311"/>
    </row>
    <row r="24" spans="1:17" ht="55.5" customHeight="1">
      <c r="A24" s="301"/>
      <c r="B24" s="302"/>
      <c r="C24" s="25">
        <v>2584.5</v>
      </c>
      <c r="D24" s="228">
        <v>2834.5</v>
      </c>
      <c r="E24" s="228">
        <f t="shared" si="4"/>
        <v>250</v>
      </c>
      <c r="F24" s="228">
        <v>2584.5</v>
      </c>
      <c r="G24" s="272">
        <f>'пояснительная '!D18</f>
        <v>2734.7</v>
      </c>
      <c r="H24" s="228">
        <f>G24-F24</f>
        <v>150.19999999999982</v>
      </c>
      <c r="I24" s="228">
        <v>2584.5</v>
      </c>
      <c r="J24" s="228">
        <f>G24</f>
        <v>2734.7</v>
      </c>
      <c r="K24" s="228">
        <f t="shared" si="5"/>
        <v>150.19999999999982</v>
      </c>
      <c r="L24" s="228">
        <f>G24</f>
        <v>2734.7</v>
      </c>
      <c r="M24" s="273">
        <f t="shared" si="3"/>
        <v>11038.599999999999</v>
      </c>
      <c r="N24" s="260" t="s">
        <v>8</v>
      </c>
      <c r="O24" s="304"/>
      <c r="P24" s="268"/>
      <c r="Q24" s="311"/>
    </row>
    <row r="25" spans="1:17" ht="79.5" customHeight="1">
      <c r="A25" s="265" t="s">
        <v>13</v>
      </c>
      <c r="B25" s="286" t="s">
        <v>45</v>
      </c>
      <c r="C25" s="25">
        <v>2358.6999999999998</v>
      </c>
      <c r="D25" s="228">
        <v>1996</v>
      </c>
      <c r="E25" s="228">
        <f t="shared" si="4"/>
        <v>-362.69999999999982</v>
      </c>
      <c r="F25" s="228">
        <v>2056.1</v>
      </c>
      <c r="G25" s="272">
        <f>'пояснительная '!D19</f>
        <v>3163.1</v>
      </c>
      <c r="H25" s="228">
        <f t="shared" ref="H25:H41" si="6">G25-F25</f>
        <v>1107</v>
      </c>
      <c r="I25" s="228">
        <v>2056.1</v>
      </c>
      <c r="J25" s="228">
        <f>G25</f>
        <v>3163.1</v>
      </c>
      <c r="K25" s="228">
        <f t="shared" si="5"/>
        <v>1107</v>
      </c>
      <c r="L25" s="228">
        <f>J25</f>
        <v>3163.1</v>
      </c>
      <c r="M25" s="273">
        <f t="shared" si="3"/>
        <v>11485.300000000001</v>
      </c>
      <c r="N25" s="260" t="s">
        <v>12</v>
      </c>
      <c r="O25" s="260" t="s">
        <v>130</v>
      </c>
      <c r="P25" s="260"/>
      <c r="Q25" s="311"/>
    </row>
    <row r="26" spans="1:17" ht="79.5" customHeight="1">
      <c r="A26" s="265" t="s">
        <v>14</v>
      </c>
      <c r="B26" s="286" t="s">
        <v>41</v>
      </c>
      <c r="C26" s="25">
        <v>11117.2</v>
      </c>
      <c r="D26" s="228">
        <v>12059.5</v>
      </c>
      <c r="E26" s="228">
        <f t="shared" si="4"/>
        <v>942.29999999999927</v>
      </c>
      <c r="F26" s="228">
        <v>8452.5</v>
      </c>
      <c r="G26" s="272">
        <f>'пояснительная '!D20</f>
        <v>11888</v>
      </c>
      <c r="H26" s="228">
        <f t="shared" si="6"/>
        <v>3435.5</v>
      </c>
      <c r="I26" s="228">
        <v>8452.5</v>
      </c>
      <c r="J26" s="228">
        <f>G26</f>
        <v>11888</v>
      </c>
      <c r="K26" s="228">
        <f t="shared" si="5"/>
        <v>3435.5</v>
      </c>
      <c r="L26" s="228">
        <f>J26</f>
        <v>11888</v>
      </c>
      <c r="M26" s="273">
        <f t="shared" si="3"/>
        <v>47723.5</v>
      </c>
      <c r="N26" s="260" t="s">
        <v>12</v>
      </c>
      <c r="O26" s="260"/>
      <c r="P26" s="260"/>
      <c r="Q26" s="311"/>
    </row>
    <row r="27" spans="1:17" ht="60.75" customHeight="1">
      <c r="A27" s="265" t="s">
        <v>15</v>
      </c>
      <c r="B27" s="286" t="s">
        <v>44</v>
      </c>
      <c r="C27" s="25">
        <v>3000</v>
      </c>
      <c r="D27" s="228">
        <v>3500</v>
      </c>
      <c r="E27" s="228">
        <f t="shared" si="4"/>
        <v>500</v>
      </c>
      <c r="F27" s="228">
        <v>6000</v>
      </c>
      <c r="G27" s="272">
        <f>'пояснительная '!D21</f>
        <v>500</v>
      </c>
      <c r="H27" s="228">
        <f t="shared" si="6"/>
        <v>-5500</v>
      </c>
      <c r="I27" s="228">
        <v>6000</v>
      </c>
      <c r="J27" s="228">
        <f>G27</f>
        <v>500</v>
      </c>
      <c r="K27" s="228">
        <f t="shared" si="5"/>
        <v>-5500</v>
      </c>
      <c r="L27" s="228">
        <f>J27</f>
        <v>500</v>
      </c>
      <c r="M27" s="273">
        <f t="shared" si="3"/>
        <v>5000</v>
      </c>
      <c r="N27" s="260" t="s">
        <v>12</v>
      </c>
      <c r="O27" s="260" t="s">
        <v>141</v>
      </c>
      <c r="P27" s="260"/>
      <c r="Q27" s="311"/>
    </row>
    <row r="28" spans="1:17" ht="72.75" customHeight="1">
      <c r="A28" s="265" t="s">
        <v>16</v>
      </c>
      <c r="B28" s="286" t="s">
        <v>43</v>
      </c>
      <c r="C28" s="25">
        <v>5861</v>
      </c>
      <c r="D28" s="228">
        <v>10552.2</v>
      </c>
      <c r="E28" s="228">
        <f t="shared" si="4"/>
        <v>4691.2000000000007</v>
      </c>
      <c r="F28" s="228">
        <v>3371.6</v>
      </c>
      <c r="G28" s="272">
        <f>'пояснительная '!D22</f>
        <v>9028.2000000000007</v>
      </c>
      <c r="H28" s="228">
        <f t="shared" si="6"/>
        <v>5656.6</v>
      </c>
      <c r="I28" s="228">
        <v>3371.6</v>
      </c>
      <c r="J28" s="228">
        <f t="shared" ref="J28:J29" si="7">G28</f>
        <v>9028.2000000000007</v>
      </c>
      <c r="K28" s="228">
        <f t="shared" si="5"/>
        <v>5656.6</v>
      </c>
      <c r="L28" s="228">
        <f t="shared" ref="L28:L29" si="8">J28</f>
        <v>9028.2000000000007</v>
      </c>
      <c r="M28" s="273">
        <f t="shared" si="3"/>
        <v>37636.800000000003</v>
      </c>
      <c r="N28" s="260" t="s">
        <v>12</v>
      </c>
      <c r="O28" s="261" t="s">
        <v>142</v>
      </c>
      <c r="P28" s="261"/>
      <c r="Q28" s="311"/>
    </row>
    <row r="29" spans="1:17" ht="104.25" customHeight="1">
      <c r="A29" s="265" t="s">
        <v>17</v>
      </c>
      <c r="B29" s="286" t="s">
        <v>90</v>
      </c>
      <c r="C29" s="25">
        <v>566.79999999999995</v>
      </c>
      <c r="D29" s="228">
        <v>566.79999999999995</v>
      </c>
      <c r="E29" s="228">
        <f t="shared" si="4"/>
        <v>0</v>
      </c>
      <c r="F29" s="228">
        <v>0</v>
      </c>
      <c r="G29" s="272">
        <f>'пояснительная '!D23</f>
        <v>540</v>
      </c>
      <c r="H29" s="228">
        <f t="shared" si="6"/>
        <v>540</v>
      </c>
      <c r="I29" s="228">
        <v>0</v>
      </c>
      <c r="J29" s="228">
        <f t="shared" si="7"/>
        <v>540</v>
      </c>
      <c r="K29" s="228">
        <f t="shared" si="5"/>
        <v>540</v>
      </c>
      <c r="L29" s="228">
        <f t="shared" si="8"/>
        <v>540</v>
      </c>
      <c r="M29" s="273">
        <f>D29+G29+J29+L29</f>
        <v>2186.8000000000002</v>
      </c>
      <c r="N29" s="260" t="s">
        <v>12</v>
      </c>
      <c r="O29" s="260"/>
      <c r="P29" s="260"/>
      <c r="Q29" s="311"/>
    </row>
    <row r="30" spans="1:17" ht="120" customHeight="1">
      <c r="A30" s="265" t="s">
        <v>18</v>
      </c>
      <c r="B30" s="286" t="str">
        <f>'пояснительная '!B24</f>
        <v>Субсидия на участие в организации и проведении II Всероссийской спартакиады между субъектами Российской Федерации по зимним видам спорта среди сильнейших спортсменов (2925)</v>
      </c>
      <c r="C30" s="25"/>
      <c r="D30" s="228">
        <v>0</v>
      </c>
      <c r="E30" s="228"/>
      <c r="F30" s="228"/>
      <c r="G30" s="272">
        <f>'пояснительная '!D24</f>
        <v>10476.1</v>
      </c>
      <c r="H30" s="228"/>
      <c r="I30" s="228"/>
      <c r="J30" s="228"/>
      <c r="K30" s="228"/>
      <c r="L30" s="228"/>
      <c r="M30" s="273">
        <f>D30+G30+J30+L30</f>
        <v>10476.1</v>
      </c>
      <c r="N30" s="260" t="s">
        <v>12</v>
      </c>
      <c r="O30" s="260"/>
      <c r="P30" s="260"/>
      <c r="Q30" s="311"/>
    </row>
    <row r="31" spans="1:17" ht="52.5" customHeight="1">
      <c r="A31" s="305">
        <v>2</v>
      </c>
      <c r="B31" s="302" t="s">
        <v>32</v>
      </c>
      <c r="C31" s="25">
        <f>C35+C39</f>
        <v>560</v>
      </c>
      <c r="D31" s="228">
        <v>560</v>
      </c>
      <c r="E31" s="228">
        <f t="shared" si="4"/>
        <v>0</v>
      </c>
      <c r="F31" s="228">
        <f t="shared" ref="F31" si="9">F35+F39</f>
        <v>562</v>
      </c>
      <c r="G31" s="272">
        <f>'пояснительная '!D25</f>
        <v>119.1</v>
      </c>
      <c r="H31" s="228">
        <f t="shared" si="6"/>
        <v>-442.9</v>
      </c>
      <c r="I31" s="228">
        <f t="shared" ref="I31:J33" si="10">I35+I39</f>
        <v>0</v>
      </c>
      <c r="J31" s="228">
        <f t="shared" si="10"/>
        <v>0</v>
      </c>
      <c r="K31" s="228">
        <f t="shared" si="5"/>
        <v>0</v>
      </c>
      <c r="L31" s="228"/>
      <c r="M31" s="273">
        <f t="shared" si="3"/>
        <v>679.1</v>
      </c>
      <c r="N31" s="260" t="s">
        <v>12</v>
      </c>
      <c r="O31" s="260"/>
      <c r="P31" s="303" t="s">
        <v>173</v>
      </c>
      <c r="Q31" s="311"/>
    </row>
    <row r="32" spans="1:17" ht="55.5" customHeight="1">
      <c r="A32" s="305"/>
      <c r="B32" s="302"/>
      <c r="C32" s="25">
        <v>1016.4</v>
      </c>
      <c r="D32" s="228">
        <v>1016.4</v>
      </c>
      <c r="E32" s="228">
        <f t="shared" si="4"/>
        <v>0</v>
      </c>
      <c r="F32" s="228">
        <v>1061.9000000000001</v>
      </c>
      <c r="G32" s="272">
        <f>'пояснительная '!D26</f>
        <v>648</v>
      </c>
      <c r="H32" s="228">
        <f t="shared" si="6"/>
        <v>-413.90000000000009</v>
      </c>
      <c r="I32" s="228">
        <f t="shared" si="10"/>
        <v>0</v>
      </c>
      <c r="J32" s="228">
        <f t="shared" si="10"/>
        <v>0</v>
      </c>
      <c r="K32" s="228">
        <f t="shared" si="5"/>
        <v>0</v>
      </c>
      <c r="L32" s="228"/>
      <c r="M32" s="273">
        <f t="shared" si="3"/>
        <v>1664.4</v>
      </c>
      <c r="N32" s="260" t="s">
        <v>8</v>
      </c>
      <c r="O32" s="260"/>
      <c r="P32" s="313"/>
      <c r="Q32" s="311"/>
    </row>
    <row r="33" spans="1:17" ht="70.5" customHeight="1">
      <c r="A33" s="305"/>
      <c r="B33" s="302"/>
      <c r="C33" s="25">
        <v>6692.4</v>
      </c>
      <c r="D33" s="228">
        <v>6692.4</v>
      </c>
      <c r="E33" s="228">
        <f t="shared" si="4"/>
        <v>0</v>
      </c>
      <c r="F33" s="228">
        <v>6973.8</v>
      </c>
      <c r="G33" s="272">
        <f>'пояснительная '!D27</f>
        <v>2437.6999999999998</v>
      </c>
      <c r="H33" s="228">
        <f t="shared" si="6"/>
        <v>-4536.1000000000004</v>
      </c>
      <c r="I33" s="228">
        <f t="shared" si="10"/>
        <v>0</v>
      </c>
      <c r="J33" s="228">
        <f t="shared" si="10"/>
        <v>0</v>
      </c>
      <c r="K33" s="228">
        <f t="shared" si="5"/>
        <v>0</v>
      </c>
      <c r="L33" s="228"/>
      <c r="M33" s="273">
        <f t="shared" si="3"/>
        <v>9130.0999999999985</v>
      </c>
      <c r="N33" s="260" t="s">
        <v>9</v>
      </c>
      <c r="O33" s="260"/>
      <c r="P33" s="313"/>
      <c r="Q33" s="311"/>
    </row>
    <row r="34" spans="1:17" s="191" customFormat="1" ht="169.5" customHeight="1">
      <c r="A34" s="211"/>
      <c r="B34" s="286" t="s">
        <v>38</v>
      </c>
      <c r="C34" s="25">
        <f>C33+C32+C31</f>
        <v>8268.7999999999993</v>
      </c>
      <c r="D34" s="228">
        <f>D31+D32+D33</f>
        <v>8268.7999999999993</v>
      </c>
      <c r="E34" s="228">
        <f t="shared" si="4"/>
        <v>0</v>
      </c>
      <c r="F34" s="228">
        <f t="shared" ref="F34" si="11">F31+F32+F33</f>
        <v>8597.7000000000007</v>
      </c>
      <c r="G34" s="272">
        <f>'пояснительная '!D28</f>
        <v>3204.7999999999997</v>
      </c>
      <c r="H34" s="228">
        <f t="shared" si="6"/>
        <v>-5392.9000000000015</v>
      </c>
      <c r="I34" s="228">
        <f t="shared" ref="I34:J34" si="12">I31+I32+I33</f>
        <v>0</v>
      </c>
      <c r="J34" s="228">
        <f t="shared" si="12"/>
        <v>0</v>
      </c>
      <c r="K34" s="228">
        <f t="shared" si="5"/>
        <v>0</v>
      </c>
      <c r="L34" s="228"/>
      <c r="M34" s="273">
        <f t="shared" si="3"/>
        <v>11473.599999999999</v>
      </c>
      <c r="N34" s="260"/>
      <c r="O34" s="260"/>
      <c r="P34" s="260"/>
      <c r="Q34" s="311"/>
    </row>
    <row r="35" spans="1:17" ht="37.5" customHeight="1">
      <c r="A35" s="300" t="s">
        <v>48</v>
      </c>
      <c r="B35" s="306" t="s">
        <v>59</v>
      </c>
      <c r="C35" s="25">
        <v>500</v>
      </c>
      <c r="D35" s="228">
        <v>500</v>
      </c>
      <c r="E35" s="228">
        <f t="shared" si="4"/>
        <v>0</v>
      </c>
      <c r="F35" s="228">
        <v>500</v>
      </c>
      <c r="G35" s="272">
        <f>'пояснительная '!D29</f>
        <v>119.1</v>
      </c>
      <c r="H35" s="228">
        <f t="shared" si="6"/>
        <v>-380.9</v>
      </c>
      <c r="I35" s="228">
        <v>0</v>
      </c>
      <c r="J35" s="228">
        <v>0</v>
      </c>
      <c r="K35" s="228">
        <f t="shared" si="5"/>
        <v>0</v>
      </c>
      <c r="L35" s="228"/>
      <c r="M35" s="273">
        <f t="shared" si="3"/>
        <v>619.1</v>
      </c>
      <c r="N35" s="260" t="s">
        <v>12</v>
      </c>
      <c r="O35" s="260"/>
      <c r="P35" s="260"/>
      <c r="Q35" s="311"/>
    </row>
    <row r="36" spans="1:17" ht="38.25" customHeight="1">
      <c r="A36" s="301"/>
      <c r="B36" s="302"/>
      <c r="C36" s="25">
        <v>874.6</v>
      </c>
      <c r="D36" s="228">
        <v>874.6</v>
      </c>
      <c r="E36" s="228">
        <f t="shared" si="4"/>
        <v>0</v>
      </c>
      <c r="F36" s="228">
        <v>914.7</v>
      </c>
      <c r="G36" s="272">
        <f>'пояснительная '!D30</f>
        <v>648</v>
      </c>
      <c r="H36" s="228">
        <f t="shared" si="6"/>
        <v>-266.70000000000005</v>
      </c>
      <c r="I36" s="228">
        <v>0</v>
      </c>
      <c r="J36" s="228">
        <v>0</v>
      </c>
      <c r="K36" s="228">
        <f t="shared" si="5"/>
        <v>0</v>
      </c>
      <c r="L36" s="228"/>
      <c r="M36" s="273">
        <f t="shared" si="3"/>
        <v>1522.6</v>
      </c>
      <c r="N36" s="260" t="s">
        <v>8</v>
      </c>
      <c r="O36" s="260"/>
      <c r="P36" s="260"/>
      <c r="Q36" s="311"/>
    </row>
    <row r="37" spans="1:17" ht="31.5" customHeight="1">
      <c r="A37" s="301"/>
      <c r="B37" s="302"/>
      <c r="C37" s="25">
        <v>3290.2</v>
      </c>
      <c r="D37" s="228">
        <v>3290.2</v>
      </c>
      <c r="E37" s="228">
        <f t="shared" si="4"/>
        <v>0</v>
      </c>
      <c r="F37" s="228">
        <v>3440.8</v>
      </c>
      <c r="G37" s="272">
        <f>'пояснительная '!D31</f>
        <v>2437.6999999999998</v>
      </c>
      <c r="H37" s="228">
        <f t="shared" si="6"/>
        <v>-1003.1000000000004</v>
      </c>
      <c r="I37" s="228">
        <v>0</v>
      </c>
      <c r="J37" s="228">
        <v>0</v>
      </c>
      <c r="K37" s="228">
        <f t="shared" si="5"/>
        <v>0</v>
      </c>
      <c r="L37" s="228"/>
      <c r="M37" s="273">
        <f t="shared" si="3"/>
        <v>5727.9</v>
      </c>
      <c r="N37" s="260" t="s">
        <v>9</v>
      </c>
      <c r="O37" s="260"/>
      <c r="P37" s="260"/>
      <c r="Q37" s="311"/>
    </row>
    <row r="38" spans="1:17" ht="72.75" customHeight="1">
      <c r="A38" s="266"/>
      <c r="B38" s="286" t="s">
        <v>60</v>
      </c>
      <c r="C38" s="25">
        <f>C35+C36+C37</f>
        <v>4664.7999999999993</v>
      </c>
      <c r="D38" s="228">
        <f t="shared" ref="D38:I38" si="13">D35+D36+D37</f>
        <v>4664.7999999999993</v>
      </c>
      <c r="E38" s="228">
        <f t="shared" si="4"/>
        <v>0</v>
      </c>
      <c r="F38" s="228">
        <f t="shared" si="13"/>
        <v>4855.5</v>
      </c>
      <c r="G38" s="272">
        <f>'пояснительная '!D32</f>
        <v>3204.7999999999997</v>
      </c>
      <c r="H38" s="228">
        <f t="shared" si="6"/>
        <v>-1650.7000000000003</v>
      </c>
      <c r="I38" s="228">
        <f t="shared" si="13"/>
        <v>0</v>
      </c>
      <c r="J38" s="228">
        <f>J35+J36+J346</f>
        <v>0</v>
      </c>
      <c r="K38" s="228">
        <f t="shared" si="5"/>
        <v>0</v>
      </c>
      <c r="L38" s="228"/>
      <c r="M38" s="273">
        <f t="shared" si="3"/>
        <v>7869.5999999999985</v>
      </c>
      <c r="N38" s="260"/>
      <c r="O38" s="260"/>
      <c r="P38" s="260"/>
      <c r="Q38" s="311"/>
    </row>
    <row r="39" spans="1:17" ht="76.5" customHeight="1">
      <c r="A39" s="300" t="s">
        <v>61</v>
      </c>
      <c r="B39" s="302" t="s">
        <v>63</v>
      </c>
      <c r="C39" s="25">
        <v>60</v>
      </c>
      <c r="D39" s="228">
        <v>60</v>
      </c>
      <c r="E39" s="228">
        <f t="shared" si="4"/>
        <v>0</v>
      </c>
      <c r="F39" s="228">
        <v>62</v>
      </c>
      <c r="G39" s="272">
        <f>'пояснительная '!D33</f>
        <v>0</v>
      </c>
      <c r="H39" s="228">
        <f t="shared" si="6"/>
        <v>-62</v>
      </c>
      <c r="I39" s="228">
        <v>0</v>
      </c>
      <c r="J39" s="228">
        <v>0</v>
      </c>
      <c r="K39" s="228">
        <f t="shared" si="5"/>
        <v>0</v>
      </c>
      <c r="L39" s="228"/>
      <c r="M39" s="273">
        <f t="shared" si="3"/>
        <v>60</v>
      </c>
      <c r="N39" s="260" t="s">
        <v>12</v>
      </c>
      <c r="O39" s="260"/>
      <c r="P39" s="260"/>
      <c r="Q39" s="311"/>
    </row>
    <row r="40" spans="1:17" ht="62.25" customHeight="1">
      <c r="A40" s="301"/>
      <c r="B40" s="302"/>
      <c r="C40" s="25">
        <v>141.80000000000001</v>
      </c>
      <c r="D40" s="228">
        <v>141.80000000000001</v>
      </c>
      <c r="E40" s="228">
        <f t="shared" si="4"/>
        <v>0</v>
      </c>
      <c r="F40" s="228">
        <v>147.19999999999999</v>
      </c>
      <c r="G40" s="272">
        <f>'пояснительная '!D34</f>
        <v>0</v>
      </c>
      <c r="H40" s="228">
        <f t="shared" si="6"/>
        <v>-147.19999999999999</v>
      </c>
      <c r="I40" s="228">
        <v>0</v>
      </c>
      <c r="J40" s="228">
        <v>0</v>
      </c>
      <c r="K40" s="228">
        <f t="shared" si="5"/>
        <v>0</v>
      </c>
      <c r="L40" s="228"/>
      <c r="M40" s="273">
        <f t="shared" si="3"/>
        <v>141.80000000000001</v>
      </c>
      <c r="N40" s="260" t="s">
        <v>8</v>
      </c>
      <c r="O40" s="260"/>
      <c r="P40" s="260"/>
      <c r="Q40" s="311"/>
    </row>
    <row r="41" spans="1:17" ht="76.5" customHeight="1">
      <c r="A41" s="301"/>
      <c r="B41" s="302"/>
      <c r="C41" s="25">
        <v>3402.2</v>
      </c>
      <c r="D41" s="228">
        <v>3402.2</v>
      </c>
      <c r="E41" s="228">
        <f t="shared" si="4"/>
        <v>0</v>
      </c>
      <c r="F41" s="228">
        <v>3533</v>
      </c>
      <c r="G41" s="272">
        <f>'пояснительная '!D35</f>
        <v>0</v>
      </c>
      <c r="H41" s="228">
        <f t="shared" si="6"/>
        <v>-3533</v>
      </c>
      <c r="I41" s="228">
        <v>0</v>
      </c>
      <c r="J41" s="228">
        <v>0</v>
      </c>
      <c r="K41" s="228">
        <f t="shared" si="5"/>
        <v>0</v>
      </c>
      <c r="L41" s="228"/>
      <c r="M41" s="273">
        <f t="shared" si="3"/>
        <v>3402.2</v>
      </c>
      <c r="N41" s="260" t="s">
        <v>9</v>
      </c>
      <c r="O41" s="260"/>
      <c r="P41" s="260"/>
      <c r="Q41" s="311"/>
    </row>
    <row r="42" spans="1:17" ht="223.5" customHeight="1">
      <c r="A42" s="266"/>
      <c r="B42" s="286" t="s">
        <v>69</v>
      </c>
      <c r="C42" s="25">
        <f>C39+C40+C41</f>
        <v>3604</v>
      </c>
      <c r="D42" s="228">
        <f t="shared" ref="D42:J42" si="14">D39+D40+D41</f>
        <v>3604</v>
      </c>
      <c r="E42" s="228">
        <f t="shared" si="4"/>
        <v>0</v>
      </c>
      <c r="F42" s="228">
        <f t="shared" si="14"/>
        <v>3742.2</v>
      </c>
      <c r="G42" s="272">
        <f>'пояснительная '!D36</f>
        <v>0</v>
      </c>
      <c r="H42" s="228">
        <f t="shared" si="14"/>
        <v>-3742.2</v>
      </c>
      <c r="I42" s="228">
        <f t="shared" si="14"/>
        <v>0</v>
      </c>
      <c r="J42" s="228">
        <f t="shared" si="14"/>
        <v>0</v>
      </c>
      <c r="K42" s="228">
        <f t="shared" si="5"/>
        <v>0</v>
      </c>
      <c r="L42" s="228"/>
      <c r="M42" s="273">
        <f t="shared" si="3"/>
        <v>3604</v>
      </c>
      <c r="N42" s="260"/>
      <c r="O42" s="260"/>
      <c r="P42" s="260"/>
      <c r="Q42" s="311"/>
    </row>
    <row r="43" spans="1:17" ht="78" customHeight="1">
      <c r="A43" s="263">
        <v>3</v>
      </c>
      <c r="B43" s="285" t="s">
        <v>51</v>
      </c>
      <c r="C43" s="25">
        <v>7251.3</v>
      </c>
      <c r="D43" s="228">
        <v>7506.7</v>
      </c>
      <c r="E43" s="228">
        <f>D43-C43</f>
        <v>255.39999999999964</v>
      </c>
      <c r="F43" s="228">
        <v>6849.6</v>
      </c>
      <c r="G43" s="272">
        <f>'пояснительная '!D37</f>
        <v>9171.6</v>
      </c>
      <c r="H43" s="228">
        <f>G43-F43</f>
        <v>2322</v>
      </c>
      <c r="I43" s="228">
        <v>6849.6</v>
      </c>
      <c r="J43" s="228">
        <v>8492.7000000000007</v>
      </c>
      <c r="K43" s="228">
        <f>J43-I43</f>
        <v>1643.1000000000004</v>
      </c>
      <c r="L43" s="228">
        <v>8492.7000000000007</v>
      </c>
      <c r="M43" s="273">
        <f t="shared" si="3"/>
        <v>33663.699999999997</v>
      </c>
      <c r="N43" s="260" t="s">
        <v>12</v>
      </c>
      <c r="O43" s="260" t="s">
        <v>143</v>
      </c>
      <c r="P43" s="260" t="s">
        <v>173</v>
      </c>
      <c r="Q43" s="311"/>
    </row>
    <row r="44" spans="1:17" ht="57" customHeight="1">
      <c r="A44" s="263">
        <v>4</v>
      </c>
      <c r="B44" s="285" t="s">
        <v>86</v>
      </c>
      <c r="C44" s="25">
        <f>C45+C46</f>
        <v>40000</v>
      </c>
      <c r="D44" s="228">
        <f>D45+D46</f>
        <v>40000</v>
      </c>
      <c r="E44" s="228">
        <f t="shared" ref="E44:F44" si="15">E45+E46</f>
        <v>0</v>
      </c>
      <c r="F44" s="228">
        <f t="shared" si="15"/>
        <v>0</v>
      </c>
      <c r="G44" s="272">
        <f>'пояснительная '!D38</f>
        <v>0</v>
      </c>
      <c r="H44" s="228"/>
      <c r="I44" s="228"/>
      <c r="J44" s="228"/>
      <c r="K44" s="228"/>
      <c r="L44" s="228"/>
      <c r="M44" s="273">
        <f>D44+G44+J44+L44</f>
        <v>40000</v>
      </c>
      <c r="N44" s="260"/>
      <c r="O44" s="260"/>
      <c r="P44" s="260" t="s">
        <v>173</v>
      </c>
      <c r="Q44" s="311"/>
    </row>
    <row r="45" spans="1:17" ht="117" customHeight="1">
      <c r="A45" s="307" t="s">
        <v>54</v>
      </c>
      <c r="B45" s="299" t="s">
        <v>153</v>
      </c>
      <c r="C45" s="25">
        <v>40</v>
      </c>
      <c r="D45" s="228">
        <v>40</v>
      </c>
      <c r="E45" s="228"/>
      <c r="F45" s="228">
        <v>0</v>
      </c>
      <c r="G45" s="272">
        <f>'пояснительная '!D39</f>
        <v>0</v>
      </c>
      <c r="H45" s="228"/>
      <c r="I45" s="228">
        <v>0</v>
      </c>
      <c r="J45" s="228"/>
      <c r="K45" s="228"/>
      <c r="L45" s="228"/>
      <c r="M45" s="273">
        <f t="shared" ref="M45:M46" si="16">D45+G45+J45+L45</f>
        <v>40</v>
      </c>
      <c r="N45" s="260" t="str">
        <f>N43</f>
        <v>Бюджет ЗГО</v>
      </c>
      <c r="O45" s="260"/>
      <c r="P45" s="260"/>
      <c r="Q45" s="311"/>
    </row>
    <row r="46" spans="1:17" ht="117" customHeight="1">
      <c r="A46" s="308"/>
      <c r="B46" s="319"/>
      <c r="C46" s="25">
        <v>39960</v>
      </c>
      <c r="D46" s="228">
        <v>39960</v>
      </c>
      <c r="E46" s="228"/>
      <c r="F46" s="228">
        <v>0</v>
      </c>
      <c r="G46" s="272">
        <f>'пояснительная '!D40</f>
        <v>0</v>
      </c>
      <c r="H46" s="228"/>
      <c r="I46" s="228">
        <v>0</v>
      </c>
      <c r="J46" s="228"/>
      <c r="K46" s="228"/>
      <c r="L46" s="228"/>
      <c r="M46" s="273">
        <f t="shared" si="16"/>
        <v>39960</v>
      </c>
      <c r="N46" s="260" t="str">
        <f>N40</f>
        <v>Областной бюджет</v>
      </c>
      <c r="O46" s="260"/>
      <c r="P46" s="260"/>
      <c r="Q46" s="311"/>
    </row>
    <row r="47" spans="1:17" ht="107.25" customHeight="1">
      <c r="A47" s="263">
        <v>5</v>
      </c>
      <c r="B47" s="286" t="s">
        <v>100</v>
      </c>
      <c r="C47" s="25">
        <f>C48+C49</f>
        <v>87588.9</v>
      </c>
      <c r="D47" s="228">
        <f>D48</f>
        <v>84088.9</v>
      </c>
      <c r="E47" s="228">
        <f t="shared" ref="E47:I47" si="17">E48</f>
        <v>0</v>
      </c>
      <c r="F47" s="228">
        <f t="shared" si="17"/>
        <v>0</v>
      </c>
      <c r="G47" s="228">
        <f t="shared" si="17"/>
        <v>590</v>
      </c>
      <c r="H47" s="228">
        <f t="shared" si="17"/>
        <v>0</v>
      </c>
      <c r="I47" s="228">
        <f t="shared" si="17"/>
        <v>0</v>
      </c>
      <c r="J47" s="228">
        <f t="shared" ref="J47:K47" si="18">J48</f>
        <v>0</v>
      </c>
      <c r="K47" s="228">
        <f t="shared" si="18"/>
        <v>0</v>
      </c>
      <c r="L47" s="228">
        <v>186296.4</v>
      </c>
      <c r="M47" s="273">
        <f t="shared" si="3"/>
        <v>270975.3</v>
      </c>
      <c r="N47" s="260" t="s">
        <v>99</v>
      </c>
      <c r="O47" s="260"/>
      <c r="P47" s="287" t="s">
        <v>200</v>
      </c>
      <c r="Q47" s="311"/>
    </row>
    <row r="48" spans="1:17" ht="140.25" customHeight="1">
      <c r="A48" s="262" t="s">
        <v>124</v>
      </c>
      <c r="B48" s="285" t="s">
        <v>201</v>
      </c>
      <c r="C48" s="25">
        <f>87588.9-3500</f>
        <v>84088.9</v>
      </c>
      <c r="D48" s="228">
        <v>84088.9</v>
      </c>
      <c r="E48" s="228"/>
      <c r="F48" s="228">
        <v>0</v>
      </c>
      <c r="G48" s="272">
        <f>'пояснительная '!D42</f>
        <v>590</v>
      </c>
      <c r="H48" s="228"/>
      <c r="I48" s="228">
        <v>0</v>
      </c>
      <c r="J48" s="228"/>
      <c r="K48" s="228"/>
      <c r="L48" s="228"/>
      <c r="M48" s="273">
        <f t="shared" si="3"/>
        <v>84678.9</v>
      </c>
      <c r="N48" s="260" t="s">
        <v>99</v>
      </c>
      <c r="O48" s="260"/>
      <c r="P48" s="260" t="s">
        <v>173</v>
      </c>
      <c r="Q48" s="311"/>
    </row>
    <row r="49" spans="1:17" ht="39" customHeight="1">
      <c r="A49" s="307" t="s">
        <v>125</v>
      </c>
      <c r="B49" s="299" t="s">
        <v>154</v>
      </c>
      <c r="C49" s="25">
        <v>3500</v>
      </c>
      <c r="D49" s="228">
        <v>0</v>
      </c>
      <c r="E49" s="228"/>
      <c r="F49" s="228">
        <v>0</v>
      </c>
      <c r="G49" s="272">
        <f>'пояснительная '!D43</f>
        <v>0</v>
      </c>
      <c r="H49" s="228"/>
      <c r="I49" s="228">
        <v>0</v>
      </c>
      <c r="J49" s="228"/>
      <c r="K49" s="228"/>
      <c r="L49" s="228">
        <v>186.3</v>
      </c>
      <c r="M49" s="273">
        <f t="shared" si="3"/>
        <v>186.3</v>
      </c>
      <c r="N49" s="260" t="s">
        <v>99</v>
      </c>
      <c r="O49" s="260"/>
      <c r="P49" s="312" t="s">
        <v>199</v>
      </c>
      <c r="Q49" s="311"/>
    </row>
    <row r="50" spans="1:17" ht="78.75" customHeight="1">
      <c r="A50" s="295"/>
      <c r="B50" s="309"/>
      <c r="C50" s="25"/>
      <c r="D50" s="228">
        <v>0</v>
      </c>
      <c r="E50" s="228"/>
      <c r="F50" s="228"/>
      <c r="G50" s="272">
        <f>'пояснительная '!D44</f>
        <v>0</v>
      </c>
      <c r="H50" s="228"/>
      <c r="I50" s="228"/>
      <c r="J50" s="228"/>
      <c r="K50" s="228"/>
      <c r="L50" s="228">
        <v>186110.1</v>
      </c>
      <c r="M50" s="273">
        <f t="shared" si="3"/>
        <v>186110.1</v>
      </c>
      <c r="N50" s="260" t="s">
        <v>138</v>
      </c>
      <c r="O50" s="260"/>
      <c r="P50" s="313"/>
      <c r="Q50" s="311"/>
    </row>
    <row r="51" spans="1:17" s="89" customFormat="1" ht="40.5" customHeight="1">
      <c r="A51" s="267"/>
      <c r="B51" s="263" t="s">
        <v>20</v>
      </c>
      <c r="C51" s="37">
        <f>C17+C31+C43+C45+C48+C49</f>
        <v>118443.9</v>
      </c>
      <c r="D51" s="228">
        <f>D17+D31+D43+D45+D48</f>
        <v>120970.09999999999</v>
      </c>
      <c r="E51" s="228">
        <f>E17+E31+E43+E45+E48</f>
        <v>6026.2</v>
      </c>
      <c r="F51" s="228">
        <f>F17+F31+F43+F45+F48</f>
        <v>27391.799999999996</v>
      </c>
      <c r="G51" s="272">
        <f>'пояснительная '!D47</f>
        <v>45478.799999999996</v>
      </c>
      <c r="H51" s="228">
        <f>H17+H31+H43+H45+H48</f>
        <v>1879.1</v>
      </c>
      <c r="I51" s="228">
        <f>I17+I31+I43+I45+I48</f>
        <v>26829.799999999996</v>
      </c>
      <c r="J51" s="228">
        <f>J17+J31+J43+J45+J48</f>
        <v>33614.699999999997</v>
      </c>
      <c r="K51" s="228">
        <f>K17+K31+K43+K45+K48</f>
        <v>1643.1000000000004</v>
      </c>
      <c r="L51" s="228">
        <f>L17+L31+L43+L45+L48+L49</f>
        <v>33801</v>
      </c>
      <c r="M51" s="273">
        <f>D51+G51+J51+L51</f>
        <v>233864.59999999998</v>
      </c>
      <c r="N51" s="267"/>
      <c r="O51" s="123"/>
      <c r="P51" s="123"/>
      <c r="Q51" s="123"/>
    </row>
    <row r="52" spans="1:17" s="89" customFormat="1" ht="40.5" customHeight="1">
      <c r="A52" s="212"/>
      <c r="B52" s="260" t="s">
        <v>21</v>
      </c>
      <c r="C52" s="37">
        <f>C18+C46+C32</f>
        <v>43560.9</v>
      </c>
      <c r="D52" s="228">
        <f>D18+D46+D32</f>
        <v>43810.9</v>
      </c>
      <c r="E52" s="228">
        <f>E18+E46+E32</f>
        <v>250</v>
      </c>
      <c r="F52" s="228">
        <f>F18+F46+F32</f>
        <v>3646.4</v>
      </c>
      <c r="G52" s="272">
        <f>'пояснительная '!D48</f>
        <v>3382.7</v>
      </c>
      <c r="H52" s="228">
        <f>H18+H46+H32</f>
        <v>-413.90000000000009</v>
      </c>
      <c r="I52" s="228">
        <f>I18+I46+I32</f>
        <v>2584.5</v>
      </c>
      <c r="J52" s="228">
        <f>J18+J46+J32</f>
        <v>2734.7</v>
      </c>
      <c r="K52" s="228">
        <f>K18+K46+K32</f>
        <v>0</v>
      </c>
      <c r="L52" s="228">
        <f>L18+L46+L32+L50</f>
        <v>188844.80000000002</v>
      </c>
      <c r="M52" s="273">
        <f>D52+G52+J52+L52</f>
        <v>238773.1</v>
      </c>
      <c r="N52" s="267"/>
      <c r="O52" s="123"/>
      <c r="P52" s="123"/>
      <c r="Q52" s="125"/>
    </row>
    <row r="53" spans="1:17" s="89" customFormat="1" ht="45" customHeight="1">
      <c r="A53" s="267"/>
      <c r="B53" s="260" t="s">
        <v>9</v>
      </c>
      <c r="C53" s="37">
        <f>C33</f>
        <v>6692.4</v>
      </c>
      <c r="D53" s="228">
        <f>D33</f>
        <v>6692.4</v>
      </c>
      <c r="E53" s="228">
        <f>E33</f>
        <v>0</v>
      </c>
      <c r="F53" s="228">
        <f>F33</f>
        <v>6973.8</v>
      </c>
      <c r="G53" s="272">
        <f>'пояснительная '!D49</f>
        <v>2437.6999999999998</v>
      </c>
      <c r="H53" s="228">
        <f>H33</f>
        <v>-4536.1000000000004</v>
      </c>
      <c r="I53" s="228">
        <f>I33</f>
        <v>0</v>
      </c>
      <c r="J53" s="228">
        <f>J33</f>
        <v>0</v>
      </c>
      <c r="K53" s="228">
        <f>K33</f>
        <v>0</v>
      </c>
      <c r="L53" s="228">
        <f>L33</f>
        <v>0</v>
      </c>
      <c r="M53" s="273">
        <f>D53+G53+J53+L53</f>
        <v>9130.0999999999985</v>
      </c>
      <c r="N53" s="267"/>
      <c r="O53" s="123"/>
      <c r="P53" s="123"/>
      <c r="Q53" s="267"/>
    </row>
    <row r="54" spans="1:17" s="89" customFormat="1" ht="53.25" customHeight="1">
      <c r="A54" s="267"/>
      <c r="B54" s="263" t="s">
        <v>22</v>
      </c>
      <c r="C54" s="37">
        <f>C51+C52+C53</f>
        <v>168697.19999999998</v>
      </c>
      <c r="D54" s="228">
        <f t="shared" ref="D54:H54" si="19">D51+D52+D53</f>
        <v>171473.4</v>
      </c>
      <c r="E54" s="228">
        <f t="shared" si="19"/>
        <v>6276.2</v>
      </c>
      <c r="F54" s="228">
        <f t="shared" si="19"/>
        <v>38012</v>
      </c>
      <c r="G54" s="272">
        <f>'пояснительная '!D50</f>
        <v>51299.19999999999</v>
      </c>
      <c r="H54" s="228">
        <f t="shared" si="19"/>
        <v>-3070.9000000000005</v>
      </c>
      <c r="I54" s="228">
        <f>I51+I52+I53</f>
        <v>29414.299999999996</v>
      </c>
      <c r="J54" s="228">
        <f t="shared" ref="J54:L54" si="20">J51+J52+J53</f>
        <v>36349.399999999994</v>
      </c>
      <c r="K54" s="228">
        <f t="shared" si="20"/>
        <v>1643.1000000000004</v>
      </c>
      <c r="L54" s="228">
        <f t="shared" si="20"/>
        <v>222645.80000000002</v>
      </c>
      <c r="M54" s="273">
        <f t="shared" si="3"/>
        <v>481767.8</v>
      </c>
      <c r="N54" s="289"/>
      <c r="O54" s="125"/>
      <c r="P54" s="125"/>
      <c r="Q54" s="214"/>
    </row>
    <row r="55" spans="1:17" s="218" customFormat="1" ht="51.75" hidden="1" customHeight="1">
      <c r="A55" s="215"/>
      <c r="B55" s="208" t="s">
        <v>136</v>
      </c>
      <c r="C55" s="45"/>
      <c r="D55" s="275">
        <v>171473.4</v>
      </c>
      <c r="E55" s="275"/>
      <c r="F55" s="275"/>
      <c r="G55" s="276">
        <v>89438.2</v>
      </c>
      <c r="H55" s="275"/>
      <c r="I55" s="275"/>
      <c r="J55" s="275">
        <v>36349.4</v>
      </c>
      <c r="K55" s="275"/>
      <c r="L55" s="275">
        <v>222645.8</v>
      </c>
      <c r="M55" s="277"/>
      <c r="N55" s="290"/>
      <c r="O55" s="216"/>
      <c r="P55" s="216"/>
      <c r="Q55" s="217"/>
    </row>
    <row r="56" spans="1:17" s="218" customFormat="1" ht="51.75" hidden="1" customHeight="1">
      <c r="A56" s="215"/>
      <c r="B56" s="208" t="s">
        <v>136</v>
      </c>
      <c r="C56" s="45"/>
      <c r="D56" s="275">
        <f>D55-D54</f>
        <v>0</v>
      </c>
      <c r="E56" s="275"/>
      <c r="F56" s="275"/>
      <c r="G56" s="276">
        <f>G55-G54</f>
        <v>38139.000000000007</v>
      </c>
      <c r="H56" s="275"/>
      <c r="I56" s="275"/>
      <c r="J56" s="275">
        <f t="shared" ref="J56:L56" si="21">J55-J54</f>
        <v>0</v>
      </c>
      <c r="K56" s="275"/>
      <c r="L56" s="275">
        <f t="shared" si="21"/>
        <v>0</v>
      </c>
      <c r="M56" s="277"/>
      <c r="N56" s="290"/>
      <c r="O56" s="216"/>
      <c r="P56" s="216"/>
      <c r="Q56" s="217"/>
    </row>
    <row r="57" spans="1:17" s="184" customFormat="1" ht="58.5" customHeight="1">
      <c r="A57" s="298" t="s">
        <v>23</v>
      </c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</row>
    <row r="58" spans="1:17" s="91" customFormat="1" ht="70.5" customHeight="1">
      <c r="A58" s="316" t="s">
        <v>56</v>
      </c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1" t="s">
        <v>123</v>
      </c>
    </row>
    <row r="59" spans="1:17" s="91" customFormat="1" ht="47.25" customHeight="1">
      <c r="A59" s="318" t="s">
        <v>50</v>
      </c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1"/>
    </row>
    <row r="60" spans="1:17" ht="102.75" customHeight="1">
      <c r="A60" s="263">
        <v>6</v>
      </c>
      <c r="B60" s="260" t="s">
        <v>34</v>
      </c>
      <c r="C60" s="47">
        <f>C61+C62+C63+C64+C65+C66+C67+C68+C69+C70+C71+C72+C73+C74+C75+C76+C77+C78+C79</f>
        <v>392936.81</v>
      </c>
      <c r="D60" s="228">
        <f>D61+D62+D63+D64+D65+D66+D67+D68+D69+D70+D71+D72+D73+D74+D75+D76+D77+D78+D79</f>
        <v>431644.31</v>
      </c>
      <c r="E60" s="228">
        <f>D60-C60</f>
        <v>38707.5</v>
      </c>
      <c r="F60" s="228">
        <f>F84</f>
        <v>225157.4</v>
      </c>
      <c r="G60" s="272">
        <f>'пояснительная '!D56</f>
        <v>396095.40000000008</v>
      </c>
      <c r="H60" s="228">
        <f>H84</f>
        <v>0</v>
      </c>
      <c r="I60" s="228">
        <f>I84</f>
        <v>225157.4</v>
      </c>
      <c r="J60" s="228">
        <v>246880.5</v>
      </c>
      <c r="K60" s="228">
        <f t="shared" ref="K60:K77" si="22">J60-I60</f>
        <v>21723.100000000006</v>
      </c>
      <c r="L60" s="228">
        <f>J60</f>
        <v>246880.5</v>
      </c>
      <c r="M60" s="273">
        <f>D60+G60+J60+L60</f>
        <v>1321500.71</v>
      </c>
      <c r="N60" s="260"/>
      <c r="O60" s="260"/>
      <c r="P60" s="260" t="s">
        <v>173</v>
      </c>
      <c r="Q60" s="311"/>
    </row>
    <row r="61" spans="1:17" ht="85.5" customHeight="1">
      <c r="A61" s="199" t="s">
        <v>155</v>
      </c>
      <c r="B61" s="260" t="s">
        <v>36</v>
      </c>
      <c r="C61" s="47">
        <f>280315.1-C64</f>
        <v>265773.09999999998</v>
      </c>
      <c r="D61" s="228">
        <f>431644.31-149979.36</f>
        <v>281664.95</v>
      </c>
      <c r="E61" s="228">
        <f>D61-C61</f>
        <v>15891.850000000035</v>
      </c>
      <c r="F61" s="228">
        <f>207874.7-F64</f>
        <v>195457</v>
      </c>
      <c r="G61" s="272">
        <f>'пояснительная '!D57</f>
        <v>267453.90000000002</v>
      </c>
      <c r="H61" s="228">
        <f>207874.7-H64</f>
        <v>202635.90000000002</v>
      </c>
      <c r="I61" s="228">
        <f>207874.7-I64</f>
        <v>195457</v>
      </c>
      <c r="J61" s="228">
        <v>216103.7</v>
      </c>
      <c r="K61" s="228">
        <f t="shared" si="22"/>
        <v>20646.700000000012</v>
      </c>
      <c r="L61" s="228">
        <f>J61</f>
        <v>216103.7</v>
      </c>
      <c r="M61" s="273">
        <f>D61+G61+J61+L61</f>
        <v>981326.25</v>
      </c>
      <c r="N61" s="260" t="s">
        <v>12</v>
      </c>
      <c r="O61" s="260" t="s">
        <v>133</v>
      </c>
      <c r="P61" s="260"/>
      <c r="Q61" s="311"/>
    </row>
    <row r="62" spans="1:17" ht="69" customHeight="1">
      <c r="A62" s="199" t="s">
        <v>156</v>
      </c>
      <c r="B62" s="287" t="s">
        <v>35</v>
      </c>
      <c r="C62" s="47">
        <v>87783.58</v>
      </c>
      <c r="D62" s="228">
        <v>107807.03</v>
      </c>
      <c r="E62" s="228">
        <f t="shared" ref="E62:E84" si="23">D62-C62</f>
        <v>20023.449999999997</v>
      </c>
      <c r="F62" s="228">
        <v>4172.5</v>
      </c>
      <c r="G62" s="272">
        <f>'пояснительная '!D58</f>
        <v>79678.7</v>
      </c>
      <c r="H62" s="228">
        <f>G62-F62</f>
        <v>75506.2</v>
      </c>
      <c r="I62" s="228">
        <v>4172.5</v>
      </c>
      <c r="J62" s="228">
        <v>3084</v>
      </c>
      <c r="K62" s="228">
        <f t="shared" si="22"/>
        <v>-1088.5</v>
      </c>
      <c r="L62" s="228">
        <f>J62</f>
        <v>3084</v>
      </c>
      <c r="M62" s="273">
        <f t="shared" ref="M62:M90" si="24">D62+G62+J62+L62</f>
        <v>193653.72999999998</v>
      </c>
      <c r="N62" s="260" t="s">
        <v>12</v>
      </c>
      <c r="O62" s="260" t="s">
        <v>144</v>
      </c>
      <c r="P62" s="260"/>
      <c r="Q62" s="311"/>
    </row>
    <row r="63" spans="1:17" ht="142.5" customHeight="1">
      <c r="A63" s="199" t="s">
        <v>157</v>
      </c>
      <c r="B63" s="287" t="s">
        <v>58</v>
      </c>
      <c r="C63" s="47">
        <v>3000</v>
      </c>
      <c r="D63" s="228">
        <v>3000</v>
      </c>
      <c r="E63" s="228">
        <f t="shared" si="23"/>
        <v>0</v>
      </c>
      <c r="F63" s="228">
        <v>4500</v>
      </c>
      <c r="G63" s="272">
        <f>'пояснительная '!D59</f>
        <v>0</v>
      </c>
      <c r="H63" s="228">
        <f t="shared" ref="H63:H66" si="25">G63-F63</f>
        <v>-4500</v>
      </c>
      <c r="I63" s="228">
        <v>4500</v>
      </c>
      <c r="J63" s="228">
        <v>1500</v>
      </c>
      <c r="K63" s="228">
        <f>J63-I63</f>
        <v>-3000</v>
      </c>
      <c r="L63" s="228">
        <v>1500</v>
      </c>
      <c r="M63" s="273">
        <f t="shared" si="24"/>
        <v>6000</v>
      </c>
      <c r="N63" s="260" t="s">
        <v>12</v>
      </c>
      <c r="O63" s="260"/>
      <c r="P63" s="260"/>
      <c r="Q63" s="311"/>
    </row>
    <row r="64" spans="1:17" ht="55.5" customHeight="1">
      <c r="A64" s="199" t="s">
        <v>158</v>
      </c>
      <c r="B64" s="287" t="s">
        <v>171</v>
      </c>
      <c r="C64" s="28">
        <v>14542</v>
      </c>
      <c r="D64" s="228">
        <v>15347.3</v>
      </c>
      <c r="E64" s="228">
        <f t="shared" si="23"/>
        <v>805.29999999999927</v>
      </c>
      <c r="F64" s="228">
        <v>12417.7</v>
      </c>
      <c r="G64" s="272">
        <f>'пояснительная '!D60</f>
        <v>17656.5</v>
      </c>
      <c r="H64" s="228">
        <f t="shared" si="25"/>
        <v>5238.7999999999993</v>
      </c>
      <c r="I64" s="228">
        <v>12417.7</v>
      </c>
      <c r="J64" s="228">
        <v>15205.3</v>
      </c>
      <c r="K64" s="228">
        <f>J64-I64</f>
        <v>2787.5999999999985</v>
      </c>
      <c r="L64" s="228">
        <f>J64</f>
        <v>15205.3</v>
      </c>
      <c r="M64" s="273">
        <f t="shared" si="24"/>
        <v>63414.400000000009</v>
      </c>
      <c r="N64" s="260" t="s">
        <v>12</v>
      </c>
      <c r="O64" s="260" t="s">
        <v>145</v>
      </c>
      <c r="P64" s="260"/>
      <c r="Q64" s="311"/>
    </row>
    <row r="65" spans="1:17" ht="105.75" customHeight="1">
      <c r="A65" s="199" t="s">
        <v>159</v>
      </c>
      <c r="B65" s="287" t="s">
        <v>88</v>
      </c>
      <c r="C65" s="47">
        <v>13204.93</v>
      </c>
      <c r="D65" s="228">
        <v>14801.83</v>
      </c>
      <c r="E65" s="228">
        <f t="shared" si="23"/>
        <v>1596.8999999999996</v>
      </c>
      <c r="F65" s="228">
        <f>'не актуально .'!F75</f>
        <v>0</v>
      </c>
      <c r="G65" s="272">
        <f>'пояснительная '!D61</f>
        <v>19132.7</v>
      </c>
      <c r="H65" s="228">
        <f t="shared" si="25"/>
        <v>19132.7</v>
      </c>
      <c r="I65" s="228">
        <f>'не актуально .'!I75</f>
        <v>0</v>
      </c>
      <c r="J65" s="228">
        <f>'не актуально .'!J75</f>
        <v>0</v>
      </c>
      <c r="K65" s="228">
        <f t="shared" si="22"/>
        <v>0</v>
      </c>
      <c r="L65" s="228"/>
      <c r="M65" s="273">
        <f t="shared" si="24"/>
        <v>33934.53</v>
      </c>
      <c r="N65" s="260" t="s">
        <v>12</v>
      </c>
      <c r="O65" s="260" t="s">
        <v>146</v>
      </c>
      <c r="P65" s="260"/>
      <c r="Q65" s="311"/>
    </row>
    <row r="66" spans="1:17" ht="36" customHeight="1">
      <c r="A66" s="294" t="s">
        <v>160</v>
      </c>
      <c r="B66" s="303" t="s">
        <v>132</v>
      </c>
      <c r="C66" s="47">
        <v>100</v>
      </c>
      <c r="D66" s="228">
        <v>100</v>
      </c>
      <c r="E66" s="228">
        <f t="shared" si="23"/>
        <v>0</v>
      </c>
      <c r="F66" s="228">
        <v>100</v>
      </c>
      <c r="G66" s="272">
        <f>'пояснительная '!D62</f>
        <v>1180.5</v>
      </c>
      <c r="H66" s="228">
        <f t="shared" si="25"/>
        <v>1080.5</v>
      </c>
      <c r="I66" s="228">
        <v>100</v>
      </c>
      <c r="J66" s="228">
        <v>4.7</v>
      </c>
      <c r="K66" s="228">
        <f t="shared" si="22"/>
        <v>-95.3</v>
      </c>
      <c r="L66" s="228">
        <f>J66</f>
        <v>4.7</v>
      </c>
      <c r="M66" s="273">
        <f t="shared" si="24"/>
        <v>1289.9000000000001</v>
      </c>
      <c r="N66" s="260" t="s">
        <v>12</v>
      </c>
      <c r="O66" s="260"/>
      <c r="P66" s="260"/>
      <c r="Q66" s="311"/>
    </row>
    <row r="67" spans="1:17" ht="59.25" customHeight="1">
      <c r="A67" s="295"/>
      <c r="B67" s="303"/>
      <c r="C67" s="47">
        <v>2355</v>
      </c>
      <c r="D67" s="228">
        <v>2745</v>
      </c>
      <c r="E67" s="228">
        <f t="shared" si="23"/>
        <v>390</v>
      </c>
      <c r="F67" s="228">
        <v>2355</v>
      </c>
      <c r="G67" s="272">
        <f>'пояснительная '!D63</f>
        <v>4689.8999999999996</v>
      </c>
      <c r="H67" s="228">
        <f>G67-F67</f>
        <v>2334.8999999999996</v>
      </c>
      <c r="I67" s="228">
        <v>2355</v>
      </c>
      <c r="J67" s="228">
        <f>G67</f>
        <v>4689.8999999999996</v>
      </c>
      <c r="K67" s="228">
        <f t="shared" si="22"/>
        <v>2334.8999999999996</v>
      </c>
      <c r="L67" s="228">
        <f>J67</f>
        <v>4689.8999999999996</v>
      </c>
      <c r="M67" s="273">
        <f t="shared" si="24"/>
        <v>16814.699999999997</v>
      </c>
      <c r="N67" s="260" t="s">
        <v>8</v>
      </c>
      <c r="O67" s="260" t="s">
        <v>147</v>
      </c>
      <c r="P67" s="260"/>
      <c r="Q67" s="311"/>
    </row>
    <row r="68" spans="1:17" ht="37.5" customHeight="1">
      <c r="A68" s="294" t="s">
        <v>161</v>
      </c>
      <c r="B68" s="303" t="s">
        <v>65</v>
      </c>
      <c r="C68" s="47">
        <v>352.2</v>
      </c>
      <c r="D68" s="228">
        <v>352.2</v>
      </c>
      <c r="E68" s="228">
        <f t="shared" si="23"/>
        <v>0</v>
      </c>
      <c r="F68" s="228">
        <v>352.2</v>
      </c>
      <c r="G68" s="272">
        <f>'пояснительная '!D64</f>
        <v>352.2</v>
      </c>
      <c r="H68" s="228">
        <f t="shared" ref="H68:H81" si="26">G68-F68</f>
        <v>0</v>
      </c>
      <c r="I68" s="228">
        <v>352.2</v>
      </c>
      <c r="J68" s="228">
        <f>G68</f>
        <v>352.2</v>
      </c>
      <c r="K68" s="228">
        <f t="shared" si="22"/>
        <v>0</v>
      </c>
      <c r="L68" s="228">
        <f>J68</f>
        <v>352.2</v>
      </c>
      <c r="M68" s="273">
        <f t="shared" si="24"/>
        <v>1408.8</v>
      </c>
      <c r="N68" s="260" t="s">
        <v>12</v>
      </c>
      <c r="O68" s="260"/>
      <c r="P68" s="260"/>
      <c r="Q68" s="311"/>
    </row>
    <row r="69" spans="1:17" ht="64.5" customHeight="1">
      <c r="A69" s="295"/>
      <c r="B69" s="303"/>
      <c r="C69" s="47">
        <v>1761</v>
      </c>
      <c r="D69" s="228">
        <v>1761</v>
      </c>
      <c r="E69" s="228">
        <f t="shared" si="23"/>
        <v>0</v>
      </c>
      <c r="F69" s="228">
        <v>1761</v>
      </c>
      <c r="G69" s="272">
        <f>'пояснительная '!D65</f>
        <v>1804</v>
      </c>
      <c r="H69" s="228">
        <f t="shared" si="26"/>
        <v>43</v>
      </c>
      <c r="I69" s="228">
        <v>1761</v>
      </c>
      <c r="J69" s="228">
        <f>G69</f>
        <v>1804</v>
      </c>
      <c r="K69" s="228">
        <f t="shared" si="22"/>
        <v>43</v>
      </c>
      <c r="L69" s="228">
        <f>J69</f>
        <v>1804</v>
      </c>
      <c r="M69" s="273">
        <f t="shared" si="24"/>
        <v>7173</v>
      </c>
      <c r="N69" s="260" t="s">
        <v>8</v>
      </c>
      <c r="O69" s="260"/>
      <c r="P69" s="260"/>
      <c r="Q69" s="311"/>
    </row>
    <row r="70" spans="1:17" ht="47.25" customHeight="1">
      <c r="A70" s="294" t="s">
        <v>162</v>
      </c>
      <c r="B70" s="303" t="s">
        <v>168</v>
      </c>
      <c r="C70" s="47">
        <v>117.4</v>
      </c>
      <c r="D70" s="228">
        <v>117.4</v>
      </c>
      <c r="E70" s="228">
        <f t="shared" si="23"/>
        <v>0</v>
      </c>
      <c r="F70" s="228">
        <v>117.4</v>
      </c>
      <c r="G70" s="272">
        <f>'пояснительная '!D66</f>
        <v>117.4</v>
      </c>
      <c r="H70" s="228">
        <f t="shared" si="26"/>
        <v>0</v>
      </c>
      <c r="I70" s="228">
        <v>117.4</v>
      </c>
      <c r="J70" s="228">
        <f t="shared" ref="J70:J75" si="27">G70</f>
        <v>117.4</v>
      </c>
      <c r="K70" s="228">
        <f t="shared" si="22"/>
        <v>0</v>
      </c>
      <c r="L70" s="228">
        <f t="shared" ref="L70:L77" si="28">J70</f>
        <v>117.4</v>
      </c>
      <c r="M70" s="273">
        <f t="shared" si="24"/>
        <v>469.6</v>
      </c>
      <c r="N70" s="260" t="s">
        <v>12</v>
      </c>
      <c r="O70" s="260"/>
      <c r="P70" s="260"/>
      <c r="Q70" s="311"/>
    </row>
    <row r="71" spans="1:17" ht="84.75" customHeight="1">
      <c r="A71" s="295"/>
      <c r="B71" s="297"/>
      <c r="C71" s="47">
        <v>528.29999999999995</v>
      </c>
      <c r="D71" s="228">
        <v>528.29999999999995</v>
      </c>
      <c r="E71" s="228">
        <f t="shared" si="23"/>
        <v>0</v>
      </c>
      <c r="F71" s="228">
        <v>528.29999999999995</v>
      </c>
      <c r="G71" s="272">
        <f>'пояснительная '!D67</f>
        <v>631.4</v>
      </c>
      <c r="H71" s="228">
        <f t="shared" si="26"/>
        <v>103.10000000000002</v>
      </c>
      <c r="I71" s="228">
        <v>528.29999999999995</v>
      </c>
      <c r="J71" s="228">
        <f t="shared" si="27"/>
        <v>631.4</v>
      </c>
      <c r="K71" s="228">
        <f t="shared" si="22"/>
        <v>103.10000000000002</v>
      </c>
      <c r="L71" s="228">
        <f t="shared" si="28"/>
        <v>631.4</v>
      </c>
      <c r="M71" s="273">
        <f t="shared" si="24"/>
        <v>2422.5</v>
      </c>
      <c r="N71" s="260" t="s">
        <v>8</v>
      </c>
      <c r="O71" s="260"/>
      <c r="P71" s="260"/>
      <c r="Q71" s="311"/>
    </row>
    <row r="72" spans="1:17" ht="47.25" customHeight="1">
      <c r="A72" s="294" t="s">
        <v>163</v>
      </c>
      <c r="B72" s="296" t="s">
        <v>169</v>
      </c>
      <c r="C72" s="47">
        <v>293.5</v>
      </c>
      <c r="D72" s="228">
        <v>293.5</v>
      </c>
      <c r="E72" s="228">
        <f t="shared" si="23"/>
        <v>0</v>
      </c>
      <c r="F72" s="228">
        <v>293.5</v>
      </c>
      <c r="G72" s="272">
        <f>'пояснительная '!D68</f>
        <v>293.5</v>
      </c>
      <c r="H72" s="228">
        <f t="shared" si="26"/>
        <v>0</v>
      </c>
      <c r="I72" s="228">
        <v>293.5</v>
      </c>
      <c r="J72" s="228">
        <f t="shared" si="27"/>
        <v>293.5</v>
      </c>
      <c r="K72" s="228">
        <f t="shared" si="22"/>
        <v>0</v>
      </c>
      <c r="L72" s="228">
        <f t="shared" si="28"/>
        <v>293.5</v>
      </c>
      <c r="M72" s="273">
        <f t="shared" si="24"/>
        <v>1174</v>
      </c>
      <c r="N72" s="260" t="s">
        <v>12</v>
      </c>
      <c r="O72" s="260"/>
      <c r="P72" s="260"/>
      <c r="Q72" s="311"/>
    </row>
    <row r="73" spans="1:17" ht="62.25" customHeight="1">
      <c r="A73" s="295"/>
      <c r="B73" s="297"/>
      <c r="C73" s="47">
        <v>880.5</v>
      </c>
      <c r="D73" s="228">
        <v>880.5</v>
      </c>
      <c r="E73" s="228">
        <f t="shared" si="23"/>
        <v>0</v>
      </c>
      <c r="F73" s="228">
        <v>880.5</v>
      </c>
      <c r="G73" s="272">
        <f>'пояснительная '!D69</f>
        <v>902</v>
      </c>
      <c r="H73" s="228">
        <f t="shared" si="26"/>
        <v>21.5</v>
      </c>
      <c r="I73" s="228">
        <v>880.5</v>
      </c>
      <c r="J73" s="228">
        <f t="shared" si="27"/>
        <v>902</v>
      </c>
      <c r="K73" s="228">
        <f t="shared" si="22"/>
        <v>21.5</v>
      </c>
      <c r="L73" s="228">
        <f t="shared" si="28"/>
        <v>902</v>
      </c>
      <c r="M73" s="273">
        <f t="shared" si="24"/>
        <v>3586.5</v>
      </c>
      <c r="N73" s="260" t="s">
        <v>8</v>
      </c>
      <c r="O73" s="260"/>
      <c r="P73" s="260"/>
      <c r="Q73" s="311"/>
    </row>
    <row r="74" spans="1:17" ht="47.25" customHeight="1">
      <c r="A74" s="294" t="s">
        <v>164</v>
      </c>
      <c r="B74" s="296" t="s">
        <v>170</v>
      </c>
      <c r="C74" s="47">
        <v>234.8</v>
      </c>
      <c r="D74" s="228">
        <v>234.8</v>
      </c>
      <c r="E74" s="228">
        <f t="shared" si="23"/>
        <v>0</v>
      </c>
      <c r="F74" s="228">
        <v>234.8</v>
      </c>
      <c r="G74" s="272">
        <f>'пояснительная '!D70</f>
        <v>234.8</v>
      </c>
      <c r="H74" s="228">
        <f t="shared" si="26"/>
        <v>0</v>
      </c>
      <c r="I74" s="228">
        <v>234.8</v>
      </c>
      <c r="J74" s="228">
        <f t="shared" si="27"/>
        <v>234.8</v>
      </c>
      <c r="K74" s="228">
        <f t="shared" si="22"/>
        <v>0</v>
      </c>
      <c r="L74" s="228">
        <f t="shared" si="28"/>
        <v>234.8</v>
      </c>
      <c r="M74" s="273">
        <f t="shared" si="24"/>
        <v>939.2</v>
      </c>
      <c r="N74" s="260" t="s">
        <v>12</v>
      </c>
      <c r="O74" s="260"/>
      <c r="P74" s="260"/>
      <c r="Q74" s="311"/>
    </row>
    <row r="75" spans="1:17" ht="57" customHeight="1">
      <c r="A75" s="295"/>
      <c r="B75" s="296"/>
      <c r="C75" s="47">
        <v>1584.9</v>
      </c>
      <c r="D75" s="228">
        <v>1584.9</v>
      </c>
      <c r="E75" s="228">
        <f t="shared" si="23"/>
        <v>0</v>
      </c>
      <c r="F75" s="228">
        <v>1584.9</v>
      </c>
      <c r="G75" s="272">
        <f>'пояснительная '!D71</f>
        <v>721.6</v>
      </c>
      <c r="H75" s="228">
        <f t="shared" si="26"/>
        <v>-863.30000000000007</v>
      </c>
      <c r="I75" s="228">
        <v>1584.9</v>
      </c>
      <c r="J75" s="228">
        <f t="shared" si="27"/>
        <v>721.6</v>
      </c>
      <c r="K75" s="228">
        <f t="shared" si="22"/>
        <v>-863.30000000000007</v>
      </c>
      <c r="L75" s="228">
        <f t="shared" si="28"/>
        <v>721.6</v>
      </c>
      <c r="M75" s="273">
        <f t="shared" si="24"/>
        <v>3749.7</v>
      </c>
      <c r="N75" s="260" t="s">
        <v>8</v>
      </c>
      <c r="O75" s="260"/>
      <c r="P75" s="260"/>
      <c r="Q75" s="311"/>
    </row>
    <row r="76" spans="1:17" ht="36" customHeight="1">
      <c r="A76" s="294" t="s">
        <v>165</v>
      </c>
      <c r="B76" s="296" t="s">
        <v>64</v>
      </c>
      <c r="C76" s="47">
        <v>10</v>
      </c>
      <c r="D76" s="228">
        <v>10</v>
      </c>
      <c r="E76" s="228">
        <f t="shared" si="23"/>
        <v>0</v>
      </c>
      <c r="F76" s="228">
        <v>10</v>
      </c>
      <c r="G76" s="272">
        <f>'пояснительная '!D72</f>
        <v>16.5</v>
      </c>
      <c r="H76" s="228">
        <f t="shared" si="26"/>
        <v>6.5</v>
      </c>
      <c r="I76" s="228">
        <v>10</v>
      </c>
      <c r="J76" s="228">
        <v>6.2</v>
      </c>
      <c r="K76" s="228">
        <f t="shared" si="22"/>
        <v>-3.8</v>
      </c>
      <c r="L76" s="228">
        <f t="shared" si="28"/>
        <v>6.2</v>
      </c>
      <c r="M76" s="273">
        <f t="shared" si="24"/>
        <v>38.900000000000006</v>
      </c>
      <c r="N76" s="260" t="s">
        <v>12</v>
      </c>
      <c r="O76" s="260"/>
      <c r="P76" s="260"/>
      <c r="Q76" s="311"/>
    </row>
    <row r="77" spans="1:17" ht="43.5" customHeight="1">
      <c r="A77" s="295"/>
      <c r="B77" s="304"/>
      <c r="C77" s="47">
        <v>322.60000000000002</v>
      </c>
      <c r="D77" s="228">
        <v>322.60000000000002</v>
      </c>
      <c r="E77" s="228">
        <f t="shared" si="23"/>
        <v>0</v>
      </c>
      <c r="F77" s="228">
        <v>322.60000000000002</v>
      </c>
      <c r="G77" s="272">
        <f>'пояснительная '!D73</f>
        <v>912.8</v>
      </c>
      <c r="H77" s="228">
        <f t="shared" si="26"/>
        <v>590.19999999999993</v>
      </c>
      <c r="I77" s="228">
        <v>322.60000000000002</v>
      </c>
      <c r="J77" s="228">
        <v>912.8</v>
      </c>
      <c r="K77" s="228">
        <f t="shared" si="22"/>
        <v>590.19999999999993</v>
      </c>
      <c r="L77" s="228">
        <f t="shared" si="28"/>
        <v>912.8</v>
      </c>
      <c r="M77" s="273">
        <f t="shared" si="24"/>
        <v>3061</v>
      </c>
      <c r="N77" s="260" t="s">
        <v>62</v>
      </c>
      <c r="O77" s="260"/>
      <c r="P77" s="260"/>
      <c r="Q77" s="311"/>
    </row>
    <row r="78" spans="1:17" ht="47.25" customHeight="1">
      <c r="A78" s="294" t="s">
        <v>166</v>
      </c>
      <c r="B78" s="296" t="s">
        <v>66</v>
      </c>
      <c r="C78" s="47">
        <v>23</v>
      </c>
      <c r="D78" s="228">
        <v>23</v>
      </c>
      <c r="E78" s="228">
        <f t="shared" si="23"/>
        <v>0</v>
      </c>
      <c r="F78" s="228"/>
      <c r="G78" s="272">
        <f>'пояснительная '!D74</f>
        <v>4</v>
      </c>
      <c r="H78" s="228">
        <f t="shared" si="26"/>
        <v>4</v>
      </c>
      <c r="I78" s="228"/>
      <c r="J78" s="228">
        <f>G78</f>
        <v>4</v>
      </c>
      <c r="K78" s="228">
        <f>J78-I78</f>
        <v>4</v>
      </c>
      <c r="L78" s="228">
        <f>J78</f>
        <v>4</v>
      </c>
      <c r="M78" s="273">
        <f t="shared" si="24"/>
        <v>35</v>
      </c>
      <c r="N78" s="260" t="s">
        <v>117</v>
      </c>
      <c r="O78" s="260"/>
      <c r="P78" s="260"/>
      <c r="Q78" s="311"/>
    </row>
    <row r="79" spans="1:17" ht="93.75" customHeight="1">
      <c r="A79" s="295"/>
      <c r="B79" s="304"/>
      <c r="C79" s="47">
        <v>70</v>
      </c>
      <c r="D79" s="228">
        <v>70</v>
      </c>
      <c r="E79" s="228">
        <f t="shared" si="23"/>
        <v>0</v>
      </c>
      <c r="F79" s="228">
        <v>70</v>
      </c>
      <c r="G79" s="272">
        <f>'пояснительная '!D75</f>
        <v>70</v>
      </c>
      <c r="H79" s="228">
        <f t="shared" si="26"/>
        <v>0</v>
      </c>
      <c r="I79" s="228">
        <v>70</v>
      </c>
      <c r="J79" s="228">
        <f>G79</f>
        <v>70</v>
      </c>
      <c r="K79" s="228">
        <f t="shared" ref="K79:K81" si="29">J79-I79</f>
        <v>0</v>
      </c>
      <c r="L79" s="228">
        <f>J79</f>
        <v>70</v>
      </c>
      <c r="M79" s="273">
        <f t="shared" si="24"/>
        <v>280</v>
      </c>
      <c r="N79" s="260" t="s">
        <v>62</v>
      </c>
      <c r="O79" s="260"/>
      <c r="P79" s="260"/>
      <c r="Q79" s="311"/>
    </row>
    <row r="80" spans="1:17" ht="48.75" customHeight="1">
      <c r="A80" s="294" t="s">
        <v>167</v>
      </c>
      <c r="B80" s="296" t="s">
        <v>139</v>
      </c>
      <c r="C80" s="47"/>
      <c r="D80" s="228"/>
      <c r="E80" s="228"/>
      <c r="F80" s="228"/>
      <c r="G80" s="272">
        <f>'пояснительная '!D76</f>
        <v>2.4</v>
      </c>
      <c r="H80" s="228">
        <f>G80-F80</f>
        <v>2.4</v>
      </c>
      <c r="I80" s="228"/>
      <c r="J80" s="228">
        <f>G80</f>
        <v>2.4</v>
      </c>
      <c r="K80" s="228">
        <f t="shared" si="29"/>
        <v>2.4</v>
      </c>
      <c r="L80" s="228">
        <f>J80</f>
        <v>2.4</v>
      </c>
      <c r="M80" s="273">
        <f t="shared" si="24"/>
        <v>7.1999999999999993</v>
      </c>
      <c r="N80" s="260" t="s">
        <v>117</v>
      </c>
      <c r="O80" s="260"/>
      <c r="P80" s="260"/>
      <c r="Q80" s="311"/>
    </row>
    <row r="81" spans="1:17" ht="82.5" customHeight="1">
      <c r="A81" s="295"/>
      <c r="B81" s="304"/>
      <c r="C81" s="47"/>
      <c r="D81" s="228"/>
      <c r="E81" s="228"/>
      <c r="F81" s="228"/>
      <c r="G81" s="272">
        <f>'пояснительная '!D77</f>
        <v>240.6</v>
      </c>
      <c r="H81" s="228">
        <f t="shared" si="26"/>
        <v>240.6</v>
      </c>
      <c r="I81" s="228"/>
      <c r="J81" s="228">
        <f>G81</f>
        <v>240.6</v>
      </c>
      <c r="K81" s="228">
        <f t="shared" si="29"/>
        <v>240.6</v>
      </c>
      <c r="L81" s="228">
        <f>J81</f>
        <v>240.6</v>
      </c>
      <c r="M81" s="273">
        <f>D81+G81+J81+L81</f>
        <v>721.8</v>
      </c>
      <c r="N81" s="260" t="s">
        <v>62</v>
      </c>
      <c r="O81" s="260"/>
      <c r="P81" s="260"/>
      <c r="Q81" s="311"/>
    </row>
    <row r="82" spans="1:17" s="200" customFormat="1" ht="32.25" customHeight="1">
      <c r="A82" s="267"/>
      <c r="B82" s="263" t="s">
        <v>20</v>
      </c>
      <c r="C82" s="47">
        <f>C61+C62+C63+C64+C65+C66+C68+C70+C72+C74+C76+C78</f>
        <v>385434.51</v>
      </c>
      <c r="D82" s="228">
        <f>D61+D62+D63+D64+D65+D66+D68+D70+D72+D74+D76+D78</f>
        <v>423752.01</v>
      </c>
      <c r="E82" s="228">
        <f>D82-C82</f>
        <v>38317.5</v>
      </c>
      <c r="F82" s="228">
        <f>F61+F62+F63+F64+F65+F66+F68+F70+F72+F74+F76+F78</f>
        <v>217655.1</v>
      </c>
      <c r="G82" s="272">
        <f>'пояснительная '!D78</f>
        <v>386123.10000000009</v>
      </c>
      <c r="H82" s="228"/>
      <c r="I82" s="228">
        <f>I61+I62+I63+I64+I65+I66+I68+I70+I72+I74+I76+I78</f>
        <v>217655.1</v>
      </c>
      <c r="J82" s="228">
        <f>J61+J62+J63+J64+J65+J66+J68+J70+J72+J74+J76+J78+J80</f>
        <v>236908.2</v>
      </c>
      <c r="K82" s="228"/>
      <c r="L82" s="228">
        <f>L61+L62+L63+L64+L65+L66+L68+L70+L72+L74+L76+L78+L80</f>
        <v>236908.2</v>
      </c>
      <c r="M82" s="273">
        <f>D82+G82+J82+L82</f>
        <v>1283691.51</v>
      </c>
      <c r="N82" s="267"/>
      <c r="O82" s="123"/>
      <c r="P82" s="123"/>
      <c r="Q82" s="123"/>
    </row>
    <row r="83" spans="1:17" s="200" customFormat="1" ht="35.25" customHeight="1">
      <c r="A83" s="267"/>
      <c r="B83" s="260" t="s">
        <v>21</v>
      </c>
      <c r="C83" s="47">
        <f>C67+C69+C71+C73+C75+C77+C79</f>
        <v>7502.3000000000011</v>
      </c>
      <c r="D83" s="228">
        <f>D67+D69+D71+D73+D75+D77+D79</f>
        <v>7892.3000000000011</v>
      </c>
      <c r="E83" s="228">
        <f t="shared" si="23"/>
        <v>390</v>
      </c>
      <c r="F83" s="228">
        <f>F67+F69+F71+F73+F75+F77+F79</f>
        <v>7502.3000000000011</v>
      </c>
      <c r="G83" s="272">
        <f>'пояснительная '!D79</f>
        <v>9972.2999999999993</v>
      </c>
      <c r="H83" s="228"/>
      <c r="I83" s="228">
        <f>I67+I69+I71+I73+I75+I77+I79</f>
        <v>7502.3000000000011</v>
      </c>
      <c r="J83" s="228">
        <f>J67+J69+J71+J73+J75+J77+J79+J81</f>
        <v>9972.2999999999993</v>
      </c>
      <c r="K83" s="228"/>
      <c r="L83" s="228">
        <f>L67+L69+L71+L73+L75+L77+L79+L81</f>
        <v>9972.2999999999993</v>
      </c>
      <c r="M83" s="273">
        <f>D83+G83+J83+L83</f>
        <v>37809.199999999997</v>
      </c>
      <c r="N83" s="267"/>
      <c r="O83" s="123"/>
      <c r="P83" s="123"/>
      <c r="Q83" s="123"/>
    </row>
    <row r="84" spans="1:17" s="200" customFormat="1" ht="37.5" customHeight="1">
      <c r="A84" s="267"/>
      <c r="B84" s="263" t="s">
        <v>22</v>
      </c>
      <c r="C84" s="47">
        <f>C82+C83</f>
        <v>392936.81</v>
      </c>
      <c r="D84" s="228">
        <f t="shared" ref="D84" si="30">D82+D83</f>
        <v>431644.31</v>
      </c>
      <c r="E84" s="228">
        <f t="shared" si="23"/>
        <v>38707.5</v>
      </c>
      <c r="F84" s="228">
        <f>F82+F83</f>
        <v>225157.4</v>
      </c>
      <c r="G84" s="272">
        <f>'пояснительная '!D80</f>
        <v>396095.40000000008</v>
      </c>
      <c r="H84" s="228"/>
      <c r="I84" s="228">
        <f>I82+I83</f>
        <v>225157.4</v>
      </c>
      <c r="J84" s="228">
        <f t="shared" ref="J84" si="31">J82+J83</f>
        <v>246880.5</v>
      </c>
      <c r="K84" s="228"/>
      <c r="L84" s="228">
        <f>L82+L83</f>
        <v>246880.5</v>
      </c>
      <c r="M84" s="273">
        <f t="shared" si="24"/>
        <v>1321500.71</v>
      </c>
      <c r="N84" s="267"/>
      <c r="O84" s="123"/>
      <c r="P84" s="123"/>
      <c r="Q84" s="123"/>
    </row>
    <row r="85" spans="1:17" s="202" customFormat="1" ht="26.25" hidden="1">
      <c r="A85" s="215"/>
      <c r="B85" s="208" t="s">
        <v>136</v>
      </c>
      <c r="C85" s="206"/>
      <c r="D85" s="275">
        <v>431644.31</v>
      </c>
      <c r="E85" s="275"/>
      <c r="F85" s="275"/>
      <c r="G85" s="272">
        <f>'пояснительная '!D81</f>
        <v>254910.7</v>
      </c>
      <c r="H85" s="275"/>
      <c r="I85" s="275"/>
      <c r="J85" s="278">
        <v>246880.5</v>
      </c>
      <c r="K85" s="278"/>
      <c r="L85" s="278">
        <v>246880.5</v>
      </c>
      <c r="M85" s="273">
        <f t="shared" si="24"/>
        <v>1180316.01</v>
      </c>
      <c r="N85" s="215"/>
      <c r="O85" s="221"/>
      <c r="P85" s="221"/>
      <c r="Q85" s="221"/>
    </row>
    <row r="86" spans="1:17" s="202" customFormat="1" ht="26.25" hidden="1">
      <c r="A86" s="215"/>
      <c r="B86" s="208" t="s">
        <v>136</v>
      </c>
      <c r="C86" s="206"/>
      <c r="D86" s="278">
        <f>D85-D84</f>
        <v>0</v>
      </c>
      <c r="E86" s="278"/>
      <c r="F86" s="278"/>
      <c r="G86" s="272">
        <f>'пояснительная '!D82</f>
        <v>-141184.70000000007</v>
      </c>
      <c r="H86" s="278">
        <f t="shared" ref="H86:K86" si="32">H85-H84</f>
        <v>0</v>
      </c>
      <c r="I86" s="278">
        <f t="shared" si="32"/>
        <v>-225157.4</v>
      </c>
      <c r="J86" s="278">
        <f t="shared" si="32"/>
        <v>0</v>
      </c>
      <c r="K86" s="278">
        <f t="shared" si="32"/>
        <v>0</v>
      </c>
      <c r="L86" s="278">
        <f>L85-L84</f>
        <v>0</v>
      </c>
      <c r="M86" s="273">
        <f t="shared" si="24"/>
        <v>-141184.70000000007</v>
      </c>
      <c r="N86" s="215"/>
      <c r="O86" s="221"/>
      <c r="P86" s="221"/>
      <c r="Q86" s="221"/>
    </row>
    <row r="87" spans="1:17" s="202" customFormat="1" ht="41.25" customHeight="1">
      <c r="A87" s="201"/>
      <c r="B87" s="10" t="s">
        <v>24</v>
      </c>
      <c r="C87" s="37">
        <f>C88+C89+C90</f>
        <v>561634.01</v>
      </c>
      <c r="D87" s="228">
        <f t="shared" ref="D87:E87" si="33">D88+D89+D90</f>
        <v>603117.71</v>
      </c>
      <c r="E87" s="228">
        <f t="shared" si="33"/>
        <v>44983.7</v>
      </c>
      <c r="F87" s="228">
        <f>F88+F89+F90</f>
        <v>263169.40000000002</v>
      </c>
      <c r="G87" s="272">
        <f>'пояснительная '!D83</f>
        <v>447394.60000000009</v>
      </c>
      <c r="H87" s="228"/>
      <c r="I87" s="228">
        <f>I88+I89+I90</f>
        <v>254571.69999999998</v>
      </c>
      <c r="J87" s="228">
        <f t="shared" ref="J87:L87" si="34">J88+J89+J90</f>
        <v>283229.90000000002</v>
      </c>
      <c r="K87" s="228"/>
      <c r="L87" s="228">
        <f t="shared" si="34"/>
        <v>469526.30000000005</v>
      </c>
      <c r="M87" s="273">
        <f t="shared" si="24"/>
        <v>1803268.51</v>
      </c>
      <c r="N87" s="291"/>
      <c r="O87" s="143"/>
      <c r="P87" s="143"/>
      <c r="Q87" s="221"/>
    </row>
    <row r="88" spans="1:17" s="200" customFormat="1" ht="33.75" customHeight="1">
      <c r="A88" s="267"/>
      <c r="B88" s="260" t="s">
        <v>20</v>
      </c>
      <c r="C88" s="37">
        <f>C82+C51</f>
        <v>503878.41000000003</v>
      </c>
      <c r="D88" s="228">
        <f>D82+D51</f>
        <v>544722.11</v>
      </c>
      <c r="E88" s="228">
        <f>E82+E51</f>
        <v>44343.7</v>
      </c>
      <c r="F88" s="228">
        <f>F82+F51</f>
        <v>245046.9</v>
      </c>
      <c r="G88" s="272">
        <f>'пояснительная '!D84</f>
        <v>431601.90000000008</v>
      </c>
      <c r="H88" s="228"/>
      <c r="I88" s="228">
        <f>I82+I51</f>
        <v>244484.9</v>
      </c>
      <c r="J88" s="228">
        <f>J82+J51</f>
        <v>270522.90000000002</v>
      </c>
      <c r="K88" s="228"/>
      <c r="L88" s="228">
        <f>L82+L51</f>
        <v>270709.2</v>
      </c>
      <c r="M88" s="273">
        <f t="shared" si="24"/>
        <v>1517556.11</v>
      </c>
      <c r="N88" s="267"/>
      <c r="O88" s="123"/>
      <c r="P88" s="123"/>
      <c r="Q88" s="123"/>
    </row>
    <row r="89" spans="1:17" s="200" customFormat="1" ht="36" customHeight="1">
      <c r="A89" s="267"/>
      <c r="B89" s="260" t="s">
        <v>21</v>
      </c>
      <c r="C89" s="37">
        <f>C52+C83</f>
        <v>51063.200000000004</v>
      </c>
      <c r="D89" s="228">
        <f>D52+D83</f>
        <v>51703.200000000004</v>
      </c>
      <c r="E89" s="228">
        <f>E52+E83</f>
        <v>640</v>
      </c>
      <c r="F89" s="228">
        <f>F52+F83</f>
        <v>11148.7</v>
      </c>
      <c r="G89" s="272">
        <f>'пояснительная '!D85</f>
        <v>13355</v>
      </c>
      <c r="H89" s="228"/>
      <c r="I89" s="228">
        <f>I52+I83</f>
        <v>10086.800000000001</v>
      </c>
      <c r="J89" s="228">
        <f>J52+J83</f>
        <v>12707</v>
      </c>
      <c r="K89" s="228"/>
      <c r="L89" s="228">
        <f>L52+L83</f>
        <v>198817.1</v>
      </c>
      <c r="M89" s="273">
        <f>D89+G89+J89+L89</f>
        <v>276582.30000000005</v>
      </c>
      <c r="N89" s="267"/>
      <c r="O89" s="123"/>
      <c r="P89" s="123"/>
      <c r="Q89" s="222"/>
    </row>
    <row r="90" spans="1:17" s="200" customFormat="1" ht="32.25" customHeight="1">
      <c r="A90" s="267"/>
      <c r="B90" s="260" t="s">
        <v>25</v>
      </c>
      <c r="C90" s="37">
        <f>C53</f>
        <v>6692.4</v>
      </c>
      <c r="D90" s="228">
        <f>D53</f>
        <v>6692.4</v>
      </c>
      <c r="E90" s="228">
        <f>E53</f>
        <v>0</v>
      </c>
      <c r="F90" s="228">
        <f>F53</f>
        <v>6973.8</v>
      </c>
      <c r="G90" s="272">
        <f>'пояснительная '!D86</f>
        <v>2437.6999999999998</v>
      </c>
      <c r="H90" s="228"/>
      <c r="I90" s="228">
        <f>I53</f>
        <v>0</v>
      </c>
      <c r="J90" s="228">
        <f>J53</f>
        <v>0</v>
      </c>
      <c r="K90" s="228"/>
      <c r="L90" s="228">
        <f>L53</f>
        <v>0</v>
      </c>
      <c r="M90" s="273">
        <f t="shared" si="24"/>
        <v>9130.0999999999985</v>
      </c>
      <c r="N90" s="267"/>
      <c r="O90" s="123"/>
      <c r="P90" s="123"/>
      <c r="Q90" s="223"/>
    </row>
    <row r="91" spans="1:17" ht="33.75" hidden="1">
      <c r="C91" s="38"/>
      <c r="G91" s="280">
        <v>344347.9</v>
      </c>
      <c r="J91" s="281">
        <v>283229.90000000002</v>
      </c>
      <c r="L91" s="281">
        <v>283229.90000000002</v>
      </c>
    </row>
    <row r="92" spans="1:17" hidden="1">
      <c r="C92" s="39"/>
      <c r="G92" s="280">
        <f>G91-G87</f>
        <v>-103046.70000000007</v>
      </c>
      <c r="J92" s="281">
        <f>J91-J87</f>
        <v>0</v>
      </c>
      <c r="L92" s="281">
        <f>L91-L87</f>
        <v>-186296.40000000002</v>
      </c>
    </row>
  </sheetData>
  <mergeCells count="60">
    <mergeCell ref="N1:Q1"/>
    <mergeCell ref="N3:Q3"/>
    <mergeCell ref="N4:Q4"/>
    <mergeCell ref="N5:Q5"/>
    <mergeCell ref="N2:Q2"/>
    <mergeCell ref="L12:L13"/>
    <mergeCell ref="A15:P15"/>
    <mergeCell ref="A16:P16"/>
    <mergeCell ref="A58:P58"/>
    <mergeCell ref="A59:P59"/>
    <mergeCell ref="B45:B46"/>
    <mergeCell ref="G12:G13"/>
    <mergeCell ref="J12:J13"/>
    <mergeCell ref="N7:Q7"/>
    <mergeCell ref="N8:Q8"/>
    <mergeCell ref="Q58:Q81"/>
    <mergeCell ref="Q15:Q50"/>
    <mergeCell ref="P49:P50"/>
    <mergeCell ref="P31:P33"/>
    <mergeCell ref="A10:Q10"/>
    <mergeCell ref="A12:A13"/>
    <mergeCell ref="B12:B13"/>
    <mergeCell ref="M12:M13"/>
    <mergeCell ref="N12:N13"/>
    <mergeCell ref="Q12:Q13"/>
    <mergeCell ref="O12:O13"/>
    <mergeCell ref="P12:P13"/>
    <mergeCell ref="D12:D13"/>
    <mergeCell ref="A80:A81"/>
    <mergeCell ref="B80:B81"/>
    <mergeCell ref="A45:A46"/>
    <mergeCell ref="A49:A50"/>
    <mergeCell ref="B49:B50"/>
    <mergeCell ref="B74:B75"/>
    <mergeCell ref="A76:A77"/>
    <mergeCell ref="B76:B77"/>
    <mergeCell ref="A78:A79"/>
    <mergeCell ref="B78:B79"/>
    <mergeCell ref="A57:Q57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A14:Q14"/>
    <mergeCell ref="A17:A18"/>
    <mergeCell ref="B17:B18"/>
    <mergeCell ref="A23:A24"/>
    <mergeCell ref="B23:B24"/>
    <mergeCell ref="O23:O24"/>
    <mergeCell ref="A31:A33"/>
    <mergeCell ref="B31:B33"/>
    <mergeCell ref="A35:A37"/>
    <mergeCell ref="B35:B37"/>
    <mergeCell ref="A39:A41"/>
    <mergeCell ref="B39:B41"/>
  </mergeCells>
  <phoneticPr fontId="19" type="noConversion"/>
  <pageMargins left="0.59055118110236227" right="0.23622047244094491" top="0.35433070866141736" bottom="0.35433070866141736" header="0.11811023622047245" footer="0.15748031496062992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9"/>
  <sheetViews>
    <sheetView view="pageBreakPreview" topLeftCell="A71" zoomScale="60" zoomScaleNormal="60" workbookViewId="0">
      <selection activeCell="Q42" sqref="Q42"/>
    </sheetView>
  </sheetViews>
  <sheetFormatPr defaultColWidth="9.140625" defaultRowHeight="23.25"/>
  <cols>
    <col min="1" max="1" width="11.28515625" style="182" bestFit="1" customWidth="1"/>
    <col min="2" max="2" width="123.5703125" style="9" customWidth="1"/>
    <col min="3" max="4" width="20.85546875" style="8" customWidth="1"/>
    <col min="5" max="5" width="20.140625" style="8" bestFit="1" customWidth="1"/>
    <col min="6" max="6" width="19.7109375" style="9" customWidth="1"/>
    <col min="7" max="7" width="45.85546875" style="9" customWidth="1"/>
    <col min="8" max="8" width="42.140625" style="9" hidden="1" customWidth="1"/>
    <col min="9" max="9" width="9.140625" style="9" hidden="1" customWidth="1"/>
    <col min="10" max="10" width="10" style="9" hidden="1" customWidth="1"/>
    <col min="11" max="11" width="33.85546875" style="9" hidden="1" customWidth="1"/>
    <col min="12" max="12" width="19.28515625" style="9" hidden="1" customWidth="1"/>
    <col min="13" max="13" width="12.42578125" style="9" hidden="1" customWidth="1"/>
    <col min="14" max="14" width="13.5703125" style="9" hidden="1" customWidth="1"/>
    <col min="15" max="15" width="14.5703125" style="9" customWidth="1"/>
    <col min="16" max="16384" width="9.140625" style="9"/>
  </cols>
  <sheetData>
    <row r="1" spans="1:14" ht="51.75" hidden="1" customHeight="1">
      <c r="F1" s="347"/>
      <c r="G1" s="347"/>
      <c r="H1" s="347"/>
    </row>
    <row r="2" spans="1:14" ht="31.5" customHeight="1">
      <c r="C2" s="9"/>
      <c r="D2" s="9"/>
      <c r="E2" s="9"/>
      <c r="F2" s="353" t="s">
        <v>191</v>
      </c>
      <c r="G2" s="353"/>
      <c r="H2" s="353"/>
    </row>
    <row r="3" spans="1:14" ht="16.5" customHeight="1">
      <c r="A3" s="183"/>
      <c r="B3" s="148"/>
      <c r="C3" s="15"/>
      <c r="D3" s="15"/>
      <c r="E3" s="15"/>
      <c r="F3" s="15"/>
      <c r="G3" s="15"/>
      <c r="H3" s="15"/>
    </row>
    <row r="4" spans="1:14" ht="80.25" customHeight="1">
      <c r="A4" s="314" t="s">
        <v>152</v>
      </c>
      <c r="B4" s="314"/>
      <c r="C4" s="314"/>
      <c r="D4" s="314"/>
      <c r="E4" s="314"/>
      <c r="F4" s="314"/>
      <c r="G4" s="314"/>
      <c r="H4" s="314"/>
    </row>
    <row r="5" spans="1:14" ht="21" customHeight="1" thickBot="1">
      <c r="A5" s="330" t="s">
        <v>101</v>
      </c>
      <c r="B5" s="330"/>
      <c r="C5" s="330"/>
      <c r="D5" s="330"/>
      <c r="E5" s="330"/>
      <c r="F5" s="330"/>
      <c r="G5" s="330"/>
      <c r="H5" s="330"/>
    </row>
    <row r="6" spans="1:14" ht="24.75">
      <c r="A6" s="348" t="s">
        <v>1</v>
      </c>
      <c r="B6" s="350" t="s">
        <v>2</v>
      </c>
      <c r="C6" s="351"/>
      <c r="D6" s="351"/>
      <c r="E6" s="351"/>
      <c r="F6" s="350" t="s">
        <v>4</v>
      </c>
      <c r="G6" s="231"/>
      <c r="H6" s="352" t="s">
        <v>5</v>
      </c>
    </row>
    <row r="7" spans="1:14" ht="116.25" customHeight="1">
      <c r="A7" s="349"/>
      <c r="B7" s="303"/>
      <c r="C7" s="31" t="s">
        <v>175</v>
      </c>
      <c r="D7" s="31" t="s">
        <v>176</v>
      </c>
      <c r="E7" s="31" t="s">
        <v>72</v>
      </c>
      <c r="F7" s="303"/>
      <c r="G7" s="103"/>
      <c r="H7" s="341"/>
    </row>
    <row r="8" spans="1:14" s="184" customFormat="1" ht="30" customHeight="1">
      <c r="A8" s="327" t="s">
        <v>6</v>
      </c>
      <c r="B8" s="328"/>
      <c r="C8" s="328"/>
      <c r="D8" s="328"/>
      <c r="E8" s="328"/>
      <c r="F8" s="328"/>
      <c r="G8" s="328"/>
      <c r="H8" s="329"/>
    </row>
    <row r="9" spans="1:14" s="87" customFormat="1" ht="56.25" customHeight="1">
      <c r="A9" s="331" t="s">
        <v>186</v>
      </c>
      <c r="B9" s="316"/>
      <c r="C9" s="316"/>
      <c r="D9" s="316"/>
      <c r="E9" s="316"/>
      <c r="F9" s="316"/>
      <c r="G9" s="105"/>
      <c r="H9" s="341" t="s">
        <v>122</v>
      </c>
    </row>
    <row r="10" spans="1:14" s="87" customFormat="1" ht="101.25" customHeight="1">
      <c r="A10" s="332" t="s">
        <v>84</v>
      </c>
      <c r="B10" s="317"/>
      <c r="C10" s="317"/>
      <c r="D10" s="317"/>
      <c r="E10" s="317"/>
      <c r="F10" s="317"/>
      <c r="G10" s="106"/>
      <c r="H10" s="341"/>
    </row>
    <row r="11" spans="1:14" ht="53.25" customHeight="1">
      <c r="A11" s="323">
        <v>1</v>
      </c>
      <c r="B11" s="316" t="s">
        <v>31</v>
      </c>
      <c r="C11" s="25">
        <f>C17+C19+C20+C21+C22+C23</f>
        <v>25122</v>
      </c>
      <c r="D11" s="25">
        <f>D17+D19+D20+D21+D22+D23+D24</f>
        <v>35598.1</v>
      </c>
      <c r="E11" s="25"/>
      <c r="F11" s="103" t="s">
        <v>7</v>
      </c>
      <c r="G11" s="103"/>
      <c r="H11" s="341"/>
    </row>
    <row r="12" spans="1:14" ht="45.75" customHeight="1">
      <c r="A12" s="323"/>
      <c r="B12" s="316"/>
      <c r="C12" s="25">
        <f>C18</f>
        <v>2734.7</v>
      </c>
      <c r="D12" s="25">
        <f>D18</f>
        <v>2734.7</v>
      </c>
      <c r="E12" s="25"/>
      <c r="F12" s="103" t="s">
        <v>8</v>
      </c>
      <c r="G12" s="103"/>
      <c r="H12" s="341"/>
      <c r="J12" s="186"/>
      <c r="K12" s="186"/>
      <c r="L12" s="186"/>
      <c r="M12" s="187"/>
      <c r="N12" s="186"/>
    </row>
    <row r="13" spans="1:14" ht="48">
      <c r="A13" s="236"/>
      <c r="B13" s="105" t="s">
        <v>37</v>
      </c>
      <c r="C13" s="25">
        <f>C12+C11</f>
        <v>27856.7</v>
      </c>
      <c r="D13" s="25">
        <f>D12+D11</f>
        <v>38332.799999999996</v>
      </c>
      <c r="E13" s="25">
        <f t="shared" ref="E13" si="0">E12+E11</f>
        <v>0</v>
      </c>
      <c r="F13" s="103"/>
      <c r="G13" s="103"/>
      <c r="H13" s="341"/>
      <c r="K13" s="209"/>
      <c r="L13" s="186"/>
    </row>
    <row r="14" spans="1:14" ht="24">
      <c r="A14" s="235"/>
      <c r="B14" s="105" t="s">
        <v>10</v>
      </c>
      <c r="C14" s="48"/>
      <c r="D14" s="48"/>
      <c r="E14" s="48"/>
      <c r="F14" s="105"/>
      <c r="G14" s="105"/>
      <c r="H14" s="341"/>
      <c r="K14" s="186"/>
    </row>
    <row r="15" spans="1:14" ht="24" hidden="1">
      <c r="A15" s="235"/>
      <c r="B15" s="105"/>
      <c r="C15" s="48"/>
      <c r="D15" s="48">
        <v>38332.800000000003</v>
      </c>
      <c r="E15" s="48"/>
      <c r="F15" s="105"/>
      <c r="G15" s="105"/>
      <c r="H15" s="341"/>
      <c r="K15" s="186"/>
    </row>
    <row r="16" spans="1:14" ht="24" hidden="1">
      <c r="A16" s="235"/>
      <c r="B16" s="105"/>
      <c r="C16" s="48"/>
      <c r="D16" s="48">
        <f>D15-D13</f>
        <v>0</v>
      </c>
      <c r="E16" s="48"/>
      <c r="F16" s="105"/>
      <c r="G16" s="105"/>
      <c r="H16" s="341"/>
      <c r="K16" s="186"/>
    </row>
    <row r="17" spans="1:15" ht="48">
      <c r="A17" s="333" t="s">
        <v>11</v>
      </c>
      <c r="B17" s="335" t="s">
        <v>78</v>
      </c>
      <c r="C17" s="25">
        <v>2.7</v>
      </c>
      <c r="D17" s="25">
        <f>C17</f>
        <v>2.7</v>
      </c>
      <c r="E17" s="25">
        <f>D17-C17</f>
        <v>0</v>
      </c>
      <c r="F17" s="103" t="s">
        <v>12</v>
      </c>
      <c r="G17" s="336"/>
      <c r="H17" s="341"/>
    </row>
    <row r="18" spans="1:15" ht="48">
      <c r="A18" s="334"/>
      <c r="B18" s="335"/>
      <c r="C18" s="25">
        <v>2734.7</v>
      </c>
      <c r="D18" s="25">
        <f t="shared" ref="D18:D19" si="1">C18</f>
        <v>2734.7</v>
      </c>
      <c r="E18" s="25">
        <f t="shared" ref="E18:E21" si="2">D18-C18</f>
        <v>0</v>
      </c>
      <c r="F18" s="103" t="s">
        <v>8</v>
      </c>
      <c r="G18" s="338"/>
      <c r="H18" s="341"/>
    </row>
    <row r="19" spans="1:15" ht="48">
      <c r="A19" s="237" t="s">
        <v>13</v>
      </c>
      <c r="B19" s="50" t="s">
        <v>45</v>
      </c>
      <c r="C19" s="25">
        <v>3163.1</v>
      </c>
      <c r="D19" s="25">
        <f t="shared" si="1"/>
        <v>3163.1</v>
      </c>
      <c r="E19" s="25">
        <f t="shared" si="2"/>
        <v>0</v>
      </c>
      <c r="F19" s="103" t="s">
        <v>12</v>
      </c>
      <c r="G19" s="103"/>
      <c r="H19" s="341"/>
    </row>
    <row r="20" spans="1:15" ht="48">
      <c r="A20" s="237" t="s">
        <v>14</v>
      </c>
      <c r="B20" s="50" t="s">
        <v>41</v>
      </c>
      <c r="C20" s="25">
        <v>11888</v>
      </c>
      <c r="D20" s="25">
        <v>11888</v>
      </c>
      <c r="E20" s="25">
        <f t="shared" si="2"/>
        <v>0</v>
      </c>
      <c r="F20" s="103" t="s">
        <v>12</v>
      </c>
      <c r="G20" s="103"/>
      <c r="H20" s="341"/>
      <c r="J20" s="210" t="e">
        <f>#REF!+#REF!+#REF!+#REF!</f>
        <v>#REF!</v>
      </c>
    </row>
    <row r="21" spans="1:15" ht="90.75" customHeight="1">
      <c r="A21" s="237" t="s">
        <v>15</v>
      </c>
      <c r="B21" s="50" t="s">
        <v>44</v>
      </c>
      <c r="C21" s="25">
        <v>3000</v>
      </c>
      <c r="D21" s="25">
        <v>500</v>
      </c>
      <c r="E21" s="25">
        <f t="shared" si="2"/>
        <v>-2500</v>
      </c>
      <c r="F21" s="103" t="s">
        <v>12</v>
      </c>
      <c r="G21" s="336" t="s">
        <v>190</v>
      </c>
      <c r="H21" s="341"/>
    </row>
    <row r="22" spans="1:15" ht="90.75" customHeight="1">
      <c r="A22" s="237" t="s">
        <v>16</v>
      </c>
      <c r="B22" s="50" t="s">
        <v>43</v>
      </c>
      <c r="C22" s="25">
        <v>6528.2</v>
      </c>
      <c r="D22" s="25">
        <v>9028.2000000000007</v>
      </c>
      <c r="E22" s="25">
        <f t="shared" ref="E22:E23" si="3">D22-C22</f>
        <v>2500.0000000000009</v>
      </c>
      <c r="F22" s="103" t="s">
        <v>12</v>
      </c>
      <c r="G22" s="339"/>
      <c r="H22" s="341"/>
      <c r="I22" s="9" t="s">
        <v>131</v>
      </c>
      <c r="O22" s="210"/>
    </row>
    <row r="23" spans="1:15" ht="48">
      <c r="A23" s="237" t="s">
        <v>17</v>
      </c>
      <c r="B23" s="50" t="s">
        <v>105</v>
      </c>
      <c r="C23" s="25">
        <v>540</v>
      </c>
      <c r="D23" s="25">
        <f>C23</f>
        <v>540</v>
      </c>
      <c r="E23" s="25">
        <f t="shared" si="3"/>
        <v>0</v>
      </c>
      <c r="F23" s="103" t="s">
        <v>12</v>
      </c>
      <c r="G23" s="103"/>
      <c r="H23" s="341"/>
    </row>
    <row r="24" spans="1:15" ht="72">
      <c r="A24" s="237" t="s">
        <v>18</v>
      </c>
      <c r="B24" s="50" t="s">
        <v>178</v>
      </c>
      <c r="C24" s="25">
        <v>0</v>
      </c>
      <c r="D24" s="25">
        <v>10476.1</v>
      </c>
      <c r="E24" s="25">
        <f>D24-C24</f>
        <v>10476.1</v>
      </c>
      <c r="F24" s="103"/>
      <c r="G24" s="103"/>
      <c r="H24" s="341"/>
    </row>
    <row r="25" spans="1:15" ht="48">
      <c r="A25" s="342">
        <v>2</v>
      </c>
      <c r="B25" s="335" t="s">
        <v>32</v>
      </c>
      <c r="C25" s="25">
        <f t="shared" ref="C25:C27" si="4">C29+C33</f>
        <v>3.1</v>
      </c>
      <c r="D25" s="25">
        <f>D29</f>
        <v>119.1</v>
      </c>
      <c r="E25" s="25">
        <f>D25-C25</f>
        <v>116</v>
      </c>
      <c r="F25" s="103" t="s">
        <v>12</v>
      </c>
      <c r="G25" s="103"/>
      <c r="H25" s="341"/>
      <c r="J25" s="186"/>
    </row>
    <row r="26" spans="1:15" ht="48">
      <c r="A26" s="342"/>
      <c r="B26" s="335"/>
      <c r="C26" s="25">
        <f t="shared" si="4"/>
        <v>3085.7</v>
      </c>
      <c r="D26" s="25">
        <f t="shared" ref="D26:D28" si="5">D30</f>
        <v>648</v>
      </c>
      <c r="E26" s="25">
        <f t="shared" ref="E26:E28" si="6">D26-C26</f>
        <v>-2437.6999999999998</v>
      </c>
      <c r="F26" s="103" t="s">
        <v>8</v>
      </c>
      <c r="G26" s="103"/>
      <c r="H26" s="341"/>
      <c r="J26" s="186"/>
    </row>
    <row r="27" spans="1:15" ht="48">
      <c r="A27" s="342"/>
      <c r="B27" s="335"/>
      <c r="C27" s="25">
        <f t="shared" si="4"/>
        <v>0</v>
      </c>
      <c r="D27" s="25">
        <f t="shared" si="5"/>
        <v>2437.6999999999998</v>
      </c>
      <c r="E27" s="25">
        <f t="shared" si="6"/>
        <v>2437.6999999999998</v>
      </c>
      <c r="F27" s="103" t="s">
        <v>9</v>
      </c>
      <c r="G27" s="103"/>
      <c r="H27" s="341"/>
      <c r="J27" s="186"/>
    </row>
    <row r="28" spans="1:15" s="191" customFormat="1" ht="96">
      <c r="A28" s="239"/>
      <c r="B28" s="50" t="s">
        <v>38</v>
      </c>
      <c r="C28" s="25">
        <f t="shared" ref="C28" si="7">C25+C26+C27</f>
        <v>3088.7999999999997</v>
      </c>
      <c r="D28" s="25">
        <f t="shared" si="5"/>
        <v>3204.7999999999997</v>
      </c>
      <c r="E28" s="25">
        <f t="shared" si="6"/>
        <v>116</v>
      </c>
      <c r="F28" s="103"/>
      <c r="G28" s="103"/>
      <c r="H28" s="341"/>
      <c r="J28" s="192"/>
    </row>
    <row r="29" spans="1:15" ht="48">
      <c r="A29" s="333" t="s">
        <v>48</v>
      </c>
      <c r="B29" s="325" t="s">
        <v>59</v>
      </c>
      <c r="C29" s="25">
        <v>3.1</v>
      </c>
      <c r="D29" s="25">
        <v>119.1</v>
      </c>
      <c r="E29" s="25">
        <f>D29-C29</f>
        <v>116</v>
      </c>
      <c r="F29" s="103" t="s">
        <v>12</v>
      </c>
      <c r="G29" s="336" t="s">
        <v>177</v>
      </c>
      <c r="H29" s="341"/>
    </row>
    <row r="30" spans="1:15" ht="48">
      <c r="A30" s="334"/>
      <c r="B30" s="326"/>
      <c r="C30" s="25">
        <v>3085.7</v>
      </c>
      <c r="D30" s="25">
        <v>648</v>
      </c>
      <c r="E30" s="25">
        <f t="shared" ref="E30:E32" si="8">D30-C30</f>
        <v>-2437.6999999999998</v>
      </c>
      <c r="F30" s="103" t="s">
        <v>8</v>
      </c>
      <c r="G30" s="337"/>
      <c r="H30" s="341"/>
    </row>
    <row r="31" spans="1:15" ht="48">
      <c r="A31" s="334"/>
      <c r="B31" s="326"/>
      <c r="C31" s="25">
        <v>0</v>
      </c>
      <c r="D31" s="25">
        <v>2437.6999999999998</v>
      </c>
      <c r="E31" s="25">
        <f t="shared" si="8"/>
        <v>2437.6999999999998</v>
      </c>
      <c r="F31" s="103" t="s">
        <v>9</v>
      </c>
      <c r="G31" s="338"/>
      <c r="H31" s="341"/>
    </row>
    <row r="32" spans="1:15" ht="48">
      <c r="A32" s="238"/>
      <c r="B32" s="50" t="s">
        <v>60</v>
      </c>
      <c r="C32" s="25">
        <f t="shared" ref="C32" si="9">C29+C30+C31</f>
        <v>3088.7999999999997</v>
      </c>
      <c r="D32" s="25">
        <f>D30+D31+D29</f>
        <v>3204.7999999999997</v>
      </c>
      <c r="E32" s="25">
        <f t="shared" si="8"/>
        <v>116</v>
      </c>
      <c r="F32" s="103"/>
      <c r="G32" s="103"/>
      <c r="H32" s="341"/>
    </row>
    <row r="33" spans="1:11" ht="48">
      <c r="A33" s="333" t="s">
        <v>61</v>
      </c>
      <c r="B33" s="335" t="s">
        <v>63</v>
      </c>
      <c r="C33" s="25">
        <v>0</v>
      </c>
      <c r="D33" s="25">
        <f t="shared" ref="D33:D36" si="10">C33</f>
        <v>0</v>
      </c>
      <c r="E33" s="25">
        <v>0</v>
      </c>
      <c r="F33" s="103" t="s">
        <v>12</v>
      </c>
      <c r="G33" s="103"/>
      <c r="H33" s="341"/>
    </row>
    <row r="34" spans="1:11" ht="48">
      <c r="A34" s="334"/>
      <c r="B34" s="335"/>
      <c r="C34" s="25">
        <v>0</v>
      </c>
      <c r="D34" s="25">
        <f t="shared" si="10"/>
        <v>0</v>
      </c>
      <c r="E34" s="25">
        <v>0</v>
      </c>
      <c r="F34" s="103" t="s">
        <v>8</v>
      </c>
      <c r="G34" s="103"/>
      <c r="H34" s="341"/>
    </row>
    <row r="35" spans="1:11" ht="48">
      <c r="A35" s="334"/>
      <c r="B35" s="335"/>
      <c r="C35" s="25">
        <v>0</v>
      </c>
      <c r="D35" s="25">
        <f t="shared" si="10"/>
        <v>0</v>
      </c>
      <c r="E35" s="25">
        <v>0</v>
      </c>
      <c r="F35" s="103" t="s">
        <v>9</v>
      </c>
      <c r="G35" s="103"/>
      <c r="H35" s="341"/>
    </row>
    <row r="36" spans="1:11" ht="120">
      <c r="A36" s="238"/>
      <c r="B36" s="50" t="s">
        <v>69</v>
      </c>
      <c r="C36" s="28">
        <f t="shared" ref="C36:E36" si="11">C33+C34+C35</f>
        <v>0</v>
      </c>
      <c r="D36" s="25">
        <f t="shared" si="10"/>
        <v>0</v>
      </c>
      <c r="E36" s="28">
        <f t="shared" si="11"/>
        <v>0</v>
      </c>
      <c r="F36" s="103"/>
      <c r="G36" s="103"/>
      <c r="H36" s="341"/>
    </row>
    <row r="37" spans="1:11" ht="240">
      <c r="A37" s="235">
        <v>3</v>
      </c>
      <c r="B37" s="105" t="s">
        <v>51</v>
      </c>
      <c r="C37" s="28">
        <v>8492.7000000000007</v>
      </c>
      <c r="D37" s="25">
        <v>9171.6</v>
      </c>
      <c r="E37" s="28">
        <f>D37-C37</f>
        <v>678.89999999999964</v>
      </c>
      <c r="F37" s="103" t="s">
        <v>12</v>
      </c>
      <c r="G37" s="103" t="s">
        <v>183</v>
      </c>
      <c r="H37" s="341"/>
    </row>
    <row r="38" spans="1:11" ht="24">
      <c r="A38" s="323">
        <v>4</v>
      </c>
      <c r="B38" s="105" t="s">
        <v>86</v>
      </c>
      <c r="C38" s="25">
        <f t="shared" ref="C38" si="12">C39+C40</f>
        <v>50000</v>
      </c>
      <c r="D38" s="25"/>
      <c r="E38" s="28">
        <f>D38-C38</f>
        <v>-50000</v>
      </c>
      <c r="F38" s="103"/>
      <c r="G38" s="103"/>
      <c r="H38" s="232"/>
    </row>
    <row r="39" spans="1:11" ht="63" customHeight="1">
      <c r="A39" s="324"/>
      <c r="B39" s="316" t="s">
        <v>187</v>
      </c>
      <c r="C39" s="28">
        <v>50</v>
      </c>
      <c r="D39" s="28">
        <v>0</v>
      </c>
      <c r="E39" s="28">
        <f>D39-C39</f>
        <v>-50</v>
      </c>
      <c r="F39" s="103" t="str">
        <f>F37</f>
        <v>Бюджет ЗГО</v>
      </c>
      <c r="G39" s="336" t="s">
        <v>192</v>
      </c>
      <c r="H39" s="232"/>
    </row>
    <row r="40" spans="1:11" ht="156.75" customHeight="1">
      <c r="A40" s="324"/>
      <c r="B40" s="344"/>
      <c r="C40" s="28">
        <v>49950</v>
      </c>
      <c r="D40" s="28">
        <v>0</v>
      </c>
      <c r="E40" s="28">
        <f>D40-C40</f>
        <v>-49950</v>
      </c>
      <c r="F40" s="103" t="str">
        <f>F34</f>
        <v>Областной бюджет</v>
      </c>
      <c r="G40" s="339"/>
      <c r="H40" s="232"/>
    </row>
    <row r="41" spans="1:11" ht="48">
      <c r="A41" s="235">
        <v>5</v>
      </c>
      <c r="B41" s="50" t="s">
        <v>100</v>
      </c>
      <c r="C41" s="25">
        <f t="shared" ref="C41" si="13">C42</f>
        <v>0</v>
      </c>
      <c r="D41" s="25"/>
      <c r="E41" s="28">
        <f t="shared" ref="E41:E42" si="14">D41-C41</f>
        <v>0</v>
      </c>
      <c r="F41" s="103" t="s">
        <v>99</v>
      </c>
      <c r="G41" s="103"/>
      <c r="H41" s="232"/>
    </row>
    <row r="42" spans="1:11" ht="120">
      <c r="A42" s="240" t="s">
        <v>124</v>
      </c>
      <c r="B42" s="105" t="s">
        <v>188</v>
      </c>
      <c r="C42" s="28">
        <v>0</v>
      </c>
      <c r="D42" s="28">
        <v>590</v>
      </c>
      <c r="E42" s="28">
        <f t="shared" si="14"/>
        <v>590</v>
      </c>
      <c r="F42" s="103" t="s">
        <v>99</v>
      </c>
      <c r="G42" s="103" t="s">
        <v>193</v>
      </c>
      <c r="H42" s="232"/>
    </row>
    <row r="43" spans="1:11" ht="48">
      <c r="A43" s="240" t="s">
        <v>125</v>
      </c>
      <c r="B43" s="321" t="s">
        <v>126</v>
      </c>
      <c r="C43" s="28"/>
      <c r="D43" s="28"/>
      <c r="E43" s="28"/>
      <c r="F43" s="103" t="s">
        <v>99</v>
      </c>
      <c r="G43" s="103"/>
      <c r="H43" s="232"/>
    </row>
    <row r="44" spans="1:11" ht="24">
      <c r="A44" s="241"/>
      <c r="B44" s="322"/>
      <c r="C44" s="28"/>
      <c r="D44" s="28"/>
      <c r="E44" s="28"/>
      <c r="F44" s="103"/>
      <c r="G44" s="103"/>
      <c r="H44" s="232"/>
    </row>
    <row r="45" spans="1:11" ht="48">
      <c r="A45" s="354" t="s">
        <v>137</v>
      </c>
      <c r="B45" s="321" t="s">
        <v>189</v>
      </c>
      <c r="C45" s="28"/>
      <c r="D45" s="28"/>
      <c r="E45" s="28"/>
      <c r="F45" s="103" t="s">
        <v>99</v>
      </c>
      <c r="G45" s="103"/>
      <c r="H45" s="232"/>
    </row>
    <row r="46" spans="1:11" ht="48">
      <c r="A46" s="355"/>
      <c r="B46" s="356"/>
      <c r="C46" s="28"/>
      <c r="D46" s="28"/>
      <c r="E46" s="28"/>
      <c r="F46" s="103" t="s">
        <v>138</v>
      </c>
      <c r="G46" s="103"/>
      <c r="H46" s="232"/>
    </row>
    <row r="47" spans="1:11" s="89" customFormat="1" ht="28.5">
      <c r="A47" s="233"/>
      <c r="B47" s="193" t="s">
        <v>20</v>
      </c>
      <c r="C47" s="37">
        <f>C11+C25+C37+C39+C42</f>
        <v>33667.800000000003</v>
      </c>
      <c r="D47" s="37">
        <f>D11+D25+D37+D39+D42</f>
        <v>45478.799999999996</v>
      </c>
      <c r="E47" s="37">
        <f>E11+E25+E37+E39+E42</f>
        <v>1334.8999999999996</v>
      </c>
      <c r="F47" s="123"/>
      <c r="G47" s="123"/>
      <c r="H47" s="242"/>
      <c r="J47" s="195"/>
    </row>
    <row r="48" spans="1:11" s="89" customFormat="1" ht="28.5">
      <c r="A48" s="243"/>
      <c r="B48" s="103" t="s">
        <v>21</v>
      </c>
      <c r="C48" s="37">
        <f>C12+C40+C26</f>
        <v>55770.399999999994</v>
      </c>
      <c r="D48" s="37">
        <f t="shared" ref="D48" si="15">D12+D40+D26</f>
        <v>3382.7</v>
      </c>
      <c r="E48" s="37">
        <f>E12+E40+E26</f>
        <v>-52387.7</v>
      </c>
      <c r="F48" s="123"/>
      <c r="G48" s="123"/>
      <c r="H48" s="244"/>
      <c r="J48" s="195"/>
      <c r="K48" s="213"/>
    </row>
    <row r="49" spans="1:10" s="89" customFormat="1" ht="28.5">
      <c r="A49" s="233"/>
      <c r="B49" s="103" t="s">
        <v>9</v>
      </c>
      <c r="C49" s="37">
        <f t="shared" ref="C49:E49" si="16">C27</f>
        <v>0</v>
      </c>
      <c r="D49" s="37">
        <f>D27</f>
        <v>2437.6999999999998</v>
      </c>
      <c r="E49" s="37">
        <f t="shared" si="16"/>
        <v>2437.6999999999998</v>
      </c>
      <c r="F49" s="123"/>
      <c r="G49" s="123"/>
      <c r="H49" s="234"/>
      <c r="J49" s="195"/>
    </row>
    <row r="50" spans="1:10" s="89" customFormat="1" ht="28.5">
      <c r="A50" s="233"/>
      <c r="B50" s="193" t="s">
        <v>22</v>
      </c>
      <c r="C50" s="37">
        <f>C47+C48+C49</f>
        <v>89438.2</v>
      </c>
      <c r="D50" s="37">
        <f>D47+D48+D49</f>
        <v>51299.19999999999</v>
      </c>
      <c r="E50" s="37">
        <f t="shared" ref="E50" si="17">E47+E48+E49</f>
        <v>-48615.1</v>
      </c>
      <c r="F50" s="125"/>
      <c r="G50" s="125"/>
      <c r="H50" s="245"/>
      <c r="J50" s="195"/>
    </row>
    <row r="51" spans="1:10" s="218" customFormat="1" ht="28.5" hidden="1">
      <c r="A51" s="246"/>
      <c r="B51" s="208" t="s">
        <v>136</v>
      </c>
      <c r="C51" s="45">
        <v>89438.2</v>
      </c>
      <c r="D51" s="45">
        <v>51299.199999999997</v>
      </c>
      <c r="E51" s="45"/>
      <c r="F51" s="216"/>
      <c r="G51" s="216"/>
      <c r="H51" s="247"/>
      <c r="J51" s="219"/>
    </row>
    <row r="52" spans="1:10" s="218" customFormat="1" ht="28.5" hidden="1">
      <c r="A52" s="246"/>
      <c r="B52" s="208" t="s">
        <v>136</v>
      </c>
      <c r="C52" s="45">
        <f>C51-C50</f>
        <v>0</v>
      </c>
      <c r="D52" s="45">
        <f>D51-D50</f>
        <v>0</v>
      </c>
      <c r="E52" s="45"/>
      <c r="F52" s="216"/>
      <c r="G52" s="216"/>
      <c r="H52" s="247"/>
      <c r="J52" s="219"/>
    </row>
    <row r="53" spans="1:10" s="184" customFormat="1" ht="45" customHeight="1">
      <c r="A53" s="323" t="s">
        <v>23</v>
      </c>
      <c r="B53" s="298"/>
      <c r="C53" s="298"/>
      <c r="D53" s="298"/>
      <c r="E53" s="298"/>
      <c r="F53" s="298"/>
      <c r="G53" s="298"/>
      <c r="H53" s="343"/>
      <c r="J53" s="90"/>
    </row>
    <row r="54" spans="1:10" s="91" customFormat="1" ht="55.5" customHeight="1">
      <c r="A54" s="331" t="s">
        <v>56</v>
      </c>
      <c r="B54" s="316"/>
      <c r="C54" s="316"/>
      <c r="D54" s="316"/>
      <c r="E54" s="316"/>
      <c r="F54" s="316"/>
      <c r="G54" s="105"/>
      <c r="H54" s="341" t="s">
        <v>123</v>
      </c>
      <c r="J54" s="197"/>
    </row>
    <row r="55" spans="1:10" s="91" customFormat="1" ht="46.5" customHeight="1">
      <c r="A55" s="340" t="s">
        <v>50</v>
      </c>
      <c r="B55" s="318"/>
      <c r="C55" s="318"/>
      <c r="D55" s="318"/>
      <c r="E55" s="318"/>
      <c r="F55" s="318"/>
      <c r="G55" s="131"/>
      <c r="H55" s="341"/>
    </row>
    <row r="56" spans="1:10" ht="93" customHeight="1">
      <c r="A56" s="235">
        <v>4</v>
      </c>
      <c r="B56" s="105" t="s">
        <v>34</v>
      </c>
      <c r="C56" s="47">
        <f>C80</f>
        <v>254909.69999999998</v>
      </c>
      <c r="D56" s="47">
        <f>D80</f>
        <v>396095.40000000008</v>
      </c>
      <c r="E56" s="28"/>
      <c r="F56" s="103"/>
      <c r="G56" s="103"/>
      <c r="H56" s="341"/>
    </row>
    <row r="57" spans="1:10" ht="173.25" customHeight="1">
      <c r="A57" s="248" t="s">
        <v>54</v>
      </c>
      <c r="B57" s="105" t="s">
        <v>36</v>
      </c>
      <c r="C57" s="28">
        <v>225622.6</v>
      </c>
      <c r="D57" s="47">
        <f>234169.4+33284.5</f>
        <v>267453.90000000002</v>
      </c>
      <c r="E57" s="28">
        <f>D57-C57</f>
        <v>41831.300000000017</v>
      </c>
      <c r="F57" s="103" t="s">
        <v>12</v>
      </c>
      <c r="G57" s="103" t="s">
        <v>184</v>
      </c>
      <c r="H57" s="341"/>
    </row>
    <row r="58" spans="1:10" ht="118.5" customHeight="1">
      <c r="A58" s="248" t="s">
        <v>55</v>
      </c>
      <c r="B58" s="50" t="s">
        <v>182</v>
      </c>
      <c r="C58" s="28">
        <v>3084</v>
      </c>
      <c r="D58" s="47">
        <v>79678.7</v>
      </c>
      <c r="E58" s="28">
        <f>D58-C58</f>
        <v>76594.7</v>
      </c>
      <c r="F58" s="103" t="s">
        <v>12</v>
      </c>
      <c r="G58" s="103" t="s">
        <v>179</v>
      </c>
      <c r="H58" s="341"/>
    </row>
    <row r="59" spans="1:10" ht="77.25" customHeight="1">
      <c r="A59" s="248" t="s">
        <v>57</v>
      </c>
      <c r="B59" s="220" t="s">
        <v>58</v>
      </c>
      <c r="C59" s="25">
        <v>0</v>
      </c>
      <c r="D59" s="47">
        <f t="shared" ref="D59:D76" si="18">C59</f>
        <v>0</v>
      </c>
      <c r="E59" s="28">
        <f t="shared" ref="E59:E61" si="19">D59-C59</f>
        <v>0</v>
      </c>
      <c r="F59" s="103" t="s">
        <v>12</v>
      </c>
      <c r="G59" s="103"/>
      <c r="H59" s="345"/>
    </row>
    <row r="60" spans="1:10" ht="95.25" customHeight="1">
      <c r="A60" s="248" t="s">
        <v>68</v>
      </c>
      <c r="B60" s="50" t="s">
        <v>67</v>
      </c>
      <c r="C60" s="37">
        <v>15205.3</v>
      </c>
      <c r="D60" s="47">
        <v>17656.5</v>
      </c>
      <c r="E60" s="28">
        <f t="shared" si="19"/>
        <v>2451.2000000000007</v>
      </c>
      <c r="F60" s="103" t="s">
        <v>12</v>
      </c>
      <c r="G60" s="103" t="s">
        <v>181</v>
      </c>
      <c r="H60" s="345"/>
    </row>
    <row r="61" spans="1:10" ht="165" customHeight="1">
      <c r="A61" s="248" t="s">
        <v>89</v>
      </c>
      <c r="B61" s="50" t="s">
        <v>88</v>
      </c>
      <c r="C61" s="28">
        <f>'не актуально .'!G75</f>
        <v>0</v>
      </c>
      <c r="D61" s="47">
        <v>19132.7</v>
      </c>
      <c r="E61" s="28">
        <f t="shared" si="19"/>
        <v>19132.7</v>
      </c>
      <c r="F61" s="103" t="s">
        <v>12</v>
      </c>
      <c r="G61" s="103" t="s">
        <v>185</v>
      </c>
      <c r="H61" s="345"/>
    </row>
    <row r="62" spans="1:10" ht="128.25" customHeight="1">
      <c r="A62" s="346" t="s">
        <v>106</v>
      </c>
      <c r="B62" s="316" t="s">
        <v>132</v>
      </c>
      <c r="C62" s="47">
        <v>4.7</v>
      </c>
      <c r="D62" s="47">
        <v>1180.5</v>
      </c>
      <c r="E62" s="28">
        <f>D62-C62</f>
        <v>1175.8</v>
      </c>
      <c r="F62" s="103" t="s">
        <v>12</v>
      </c>
      <c r="G62" s="103" t="s">
        <v>180</v>
      </c>
      <c r="H62" s="345"/>
    </row>
    <row r="63" spans="1:10" ht="47.25" customHeight="1">
      <c r="A63" s="346"/>
      <c r="B63" s="316"/>
      <c r="C63" s="47">
        <v>4689.8999999999996</v>
      </c>
      <c r="D63" s="47">
        <f t="shared" si="18"/>
        <v>4689.8999999999996</v>
      </c>
      <c r="E63" s="28">
        <f t="shared" ref="E63:E77" si="20">D63-C63</f>
        <v>0</v>
      </c>
      <c r="F63" s="103" t="s">
        <v>8</v>
      </c>
      <c r="G63" s="103"/>
      <c r="H63" s="345"/>
    </row>
    <row r="64" spans="1:10" ht="47.25" customHeight="1">
      <c r="A64" s="346" t="s">
        <v>107</v>
      </c>
      <c r="B64" s="316" t="s">
        <v>65</v>
      </c>
      <c r="C64" s="47">
        <v>352.2</v>
      </c>
      <c r="D64" s="47">
        <f t="shared" si="18"/>
        <v>352.2</v>
      </c>
      <c r="E64" s="28">
        <f t="shared" si="20"/>
        <v>0</v>
      </c>
      <c r="F64" s="103" t="s">
        <v>12</v>
      </c>
      <c r="G64" s="103"/>
      <c r="H64" s="345"/>
    </row>
    <row r="65" spans="1:8" ht="60.75" customHeight="1">
      <c r="A65" s="346"/>
      <c r="B65" s="316"/>
      <c r="C65" s="47">
        <v>1804</v>
      </c>
      <c r="D65" s="47">
        <f t="shared" si="18"/>
        <v>1804</v>
      </c>
      <c r="E65" s="28">
        <f t="shared" si="20"/>
        <v>0</v>
      </c>
      <c r="F65" s="103" t="s">
        <v>8</v>
      </c>
      <c r="G65" s="103"/>
      <c r="H65" s="345"/>
    </row>
    <row r="66" spans="1:8" ht="47.25" customHeight="1">
      <c r="A66" s="346" t="s">
        <v>108</v>
      </c>
      <c r="B66" s="316" t="s">
        <v>47</v>
      </c>
      <c r="C66" s="47">
        <v>117.4</v>
      </c>
      <c r="D66" s="47">
        <f t="shared" si="18"/>
        <v>117.4</v>
      </c>
      <c r="E66" s="28">
        <f t="shared" si="20"/>
        <v>0</v>
      </c>
      <c r="F66" s="103" t="s">
        <v>12</v>
      </c>
      <c r="G66" s="103"/>
      <c r="H66" s="345"/>
    </row>
    <row r="67" spans="1:8" ht="84.75" customHeight="1">
      <c r="A67" s="333"/>
      <c r="B67" s="357"/>
      <c r="C67" s="47">
        <v>631.4</v>
      </c>
      <c r="D67" s="47">
        <f t="shared" si="18"/>
        <v>631.4</v>
      </c>
      <c r="E67" s="28">
        <f t="shared" si="20"/>
        <v>0</v>
      </c>
      <c r="F67" s="103" t="s">
        <v>8</v>
      </c>
      <c r="G67" s="103"/>
      <c r="H67" s="345"/>
    </row>
    <row r="68" spans="1:8" ht="47.25" customHeight="1">
      <c r="A68" s="333" t="s">
        <v>109</v>
      </c>
      <c r="B68" s="335" t="s">
        <v>76</v>
      </c>
      <c r="C68" s="47">
        <v>293.5</v>
      </c>
      <c r="D68" s="47">
        <f t="shared" si="18"/>
        <v>293.5</v>
      </c>
      <c r="E68" s="28">
        <f t="shared" si="20"/>
        <v>0</v>
      </c>
      <c r="F68" s="103" t="s">
        <v>12</v>
      </c>
      <c r="G68" s="103"/>
      <c r="H68" s="345"/>
    </row>
    <row r="69" spans="1:8" ht="62.25" customHeight="1">
      <c r="A69" s="334"/>
      <c r="B69" s="357"/>
      <c r="C69" s="47">
        <v>902</v>
      </c>
      <c r="D69" s="47">
        <f t="shared" si="18"/>
        <v>902</v>
      </c>
      <c r="E69" s="28">
        <f t="shared" si="20"/>
        <v>0</v>
      </c>
      <c r="F69" s="103" t="s">
        <v>8</v>
      </c>
      <c r="G69" s="103"/>
      <c r="H69" s="345"/>
    </row>
    <row r="70" spans="1:8" ht="47.25" customHeight="1">
      <c r="A70" s="333" t="s">
        <v>110</v>
      </c>
      <c r="B70" s="335" t="s">
        <v>75</v>
      </c>
      <c r="C70" s="47">
        <v>234.8</v>
      </c>
      <c r="D70" s="47">
        <f>C70</f>
        <v>234.8</v>
      </c>
      <c r="E70" s="28">
        <f t="shared" si="20"/>
        <v>0</v>
      </c>
      <c r="F70" s="103" t="s">
        <v>12</v>
      </c>
      <c r="G70" s="103"/>
      <c r="H70" s="345"/>
    </row>
    <row r="71" spans="1:8" ht="57" customHeight="1">
      <c r="A71" s="333"/>
      <c r="B71" s="335"/>
      <c r="C71" s="47">
        <v>721.6</v>
      </c>
      <c r="D71" s="47">
        <f t="shared" si="18"/>
        <v>721.6</v>
      </c>
      <c r="E71" s="28">
        <f t="shared" si="20"/>
        <v>0</v>
      </c>
      <c r="F71" s="103" t="s">
        <v>8</v>
      </c>
      <c r="G71" s="103"/>
      <c r="H71" s="345"/>
    </row>
    <row r="72" spans="1:8" ht="39.75" customHeight="1">
      <c r="A72" s="333" t="s">
        <v>111</v>
      </c>
      <c r="B72" s="335" t="s">
        <v>64</v>
      </c>
      <c r="C72" s="47">
        <v>16.5</v>
      </c>
      <c r="D72" s="47">
        <f t="shared" si="18"/>
        <v>16.5</v>
      </c>
      <c r="E72" s="28">
        <f t="shared" si="20"/>
        <v>0</v>
      </c>
      <c r="F72" s="103" t="s">
        <v>12</v>
      </c>
      <c r="G72" s="103"/>
      <c r="H72" s="345"/>
    </row>
    <row r="73" spans="1:8" ht="39.75" customHeight="1">
      <c r="A73" s="324"/>
      <c r="B73" s="344"/>
      <c r="C73" s="47">
        <v>912.8</v>
      </c>
      <c r="D73" s="47">
        <f t="shared" si="18"/>
        <v>912.8</v>
      </c>
      <c r="E73" s="28">
        <f t="shared" si="20"/>
        <v>0</v>
      </c>
      <c r="F73" s="103" t="s">
        <v>62</v>
      </c>
      <c r="G73" s="103"/>
      <c r="H73" s="345"/>
    </row>
    <row r="74" spans="1:8" ht="47.25" customHeight="1">
      <c r="A74" s="333" t="s">
        <v>112</v>
      </c>
      <c r="B74" s="335" t="s">
        <v>66</v>
      </c>
      <c r="C74" s="47">
        <v>4</v>
      </c>
      <c r="D74" s="47">
        <f t="shared" si="18"/>
        <v>4</v>
      </c>
      <c r="E74" s="28">
        <f t="shared" si="20"/>
        <v>0</v>
      </c>
      <c r="F74" s="103" t="s">
        <v>117</v>
      </c>
      <c r="G74" s="103"/>
      <c r="H74" s="345"/>
    </row>
    <row r="75" spans="1:8" ht="112.5" customHeight="1">
      <c r="A75" s="324"/>
      <c r="B75" s="344"/>
      <c r="C75" s="47">
        <v>70</v>
      </c>
      <c r="D75" s="47">
        <f t="shared" si="18"/>
        <v>70</v>
      </c>
      <c r="E75" s="28">
        <f t="shared" si="20"/>
        <v>0</v>
      </c>
      <c r="F75" s="103" t="s">
        <v>62</v>
      </c>
      <c r="G75" s="103"/>
      <c r="H75" s="345"/>
    </row>
    <row r="76" spans="1:8" ht="112.5" customHeight="1">
      <c r="A76" s="333" t="s">
        <v>151</v>
      </c>
      <c r="B76" s="335" t="s">
        <v>139</v>
      </c>
      <c r="C76" s="47">
        <v>2.4</v>
      </c>
      <c r="D76" s="47">
        <f t="shared" si="18"/>
        <v>2.4</v>
      </c>
      <c r="E76" s="28">
        <f t="shared" si="20"/>
        <v>0</v>
      </c>
      <c r="F76" s="103" t="s">
        <v>117</v>
      </c>
      <c r="G76" s="103"/>
      <c r="H76" s="249"/>
    </row>
    <row r="77" spans="1:8" ht="112.5" customHeight="1">
      <c r="A77" s="324"/>
      <c r="B77" s="344"/>
      <c r="C77" s="47">
        <v>240.6</v>
      </c>
      <c r="D77" s="47">
        <f>C77</f>
        <v>240.6</v>
      </c>
      <c r="E77" s="28">
        <f t="shared" si="20"/>
        <v>0</v>
      </c>
      <c r="F77" s="103" t="s">
        <v>62</v>
      </c>
      <c r="G77" s="103"/>
      <c r="H77" s="249"/>
    </row>
    <row r="78" spans="1:8" s="200" customFormat="1" ht="26.25">
      <c r="A78" s="233"/>
      <c r="B78" s="193" t="s">
        <v>20</v>
      </c>
      <c r="C78" s="47">
        <f>C57+C58+C59+C60+C61+C62+C64+C66+C68+C70+C72+C74+C76</f>
        <v>244937.4</v>
      </c>
      <c r="D78" s="47">
        <f>D57+D58+D59+D60+D61+D62+D64+D66+D68+D70+D72+D74+D76</f>
        <v>386123.10000000009</v>
      </c>
      <c r="E78" s="47">
        <f>E57+E58+E59+E60+E61+E62+E64+E66+E68+E70+E72+E74+E76</f>
        <v>141185.70000000001</v>
      </c>
      <c r="F78" s="123"/>
      <c r="G78" s="123"/>
      <c r="H78" s="242"/>
    </row>
    <row r="79" spans="1:8" s="200" customFormat="1" ht="26.25">
      <c r="A79" s="233"/>
      <c r="B79" s="103" t="s">
        <v>21</v>
      </c>
      <c r="C79" s="47">
        <f>C63+C65+C67+C69+C71+C73+C75+C77</f>
        <v>9972.2999999999993</v>
      </c>
      <c r="D79" s="47">
        <f>D63+D65+D67+D69+D71+D73+D75+D77</f>
        <v>9972.2999999999993</v>
      </c>
      <c r="E79" s="47">
        <f>E63+E65+E67+E69+E71+E73+E75+E77</f>
        <v>0</v>
      </c>
      <c r="F79" s="123"/>
      <c r="G79" s="123"/>
      <c r="H79" s="242"/>
    </row>
    <row r="80" spans="1:8" s="200" customFormat="1" ht="26.25">
      <c r="A80" s="233"/>
      <c r="B80" s="193" t="s">
        <v>22</v>
      </c>
      <c r="C80" s="47">
        <f>C78+C79</f>
        <v>254909.69999999998</v>
      </c>
      <c r="D80" s="47">
        <f>D78+D79</f>
        <v>396095.40000000008</v>
      </c>
      <c r="E80" s="47">
        <f>E78+E79</f>
        <v>141185.70000000001</v>
      </c>
      <c r="F80" s="123"/>
      <c r="G80" s="123"/>
      <c r="H80" s="242"/>
    </row>
    <row r="81" spans="1:8" s="202" customFormat="1" ht="26.25" hidden="1">
      <c r="A81" s="246"/>
      <c r="B81" s="208" t="s">
        <v>136</v>
      </c>
      <c r="C81" s="206">
        <v>254909.7</v>
      </c>
      <c r="D81" s="206">
        <v>254910.7</v>
      </c>
      <c r="E81" s="206">
        <v>254911.7</v>
      </c>
      <c r="F81" s="221"/>
      <c r="G81" s="221"/>
      <c r="H81" s="250"/>
    </row>
    <row r="82" spans="1:8" s="202" customFormat="1" ht="26.25" hidden="1">
      <c r="A82" s="246"/>
      <c r="B82" s="208" t="s">
        <v>136</v>
      </c>
      <c r="C82" s="207">
        <f t="shared" ref="C82" si="21">C81-C80</f>
        <v>0</v>
      </c>
      <c r="D82" s="207">
        <f t="shared" ref="D82:E82" si="22">D81-D80</f>
        <v>-141184.70000000007</v>
      </c>
      <c r="E82" s="207">
        <f t="shared" si="22"/>
        <v>113726</v>
      </c>
      <c r="F82" s="221"/>
      <c r="G82" s="221"/>
      <c r="H82" s="250"/>
    </row>
    <row r="83" spans="1:8" s="202" customFormat="1" ht="41.25" customHeight="1">
      <c r="A83" s="251"/>
      <c r="B83" s="224" t="s">
        <v>24</v>
      </c>
      <c r="C83" s="45">
        <f t="shared" ref="C83:D83" si="23">C84+C85+C86</f>
        <v>344347.9</v>
      </c>
      <c r="D83" s="45">
        <f t="shared" si="23"/>
        <v>447394.60000000009</v>
      </c>
      <c r="E83" s="45">
        <f t="shared" ref="E83" si="24">E84+E85+E86</f>
        <v>92570.6</v>
      </c>
      <c r="F83" s="143"/>
      <c r="G83" s="143"/>
      <c r="H83" s="250"/>
    </row>
    <row r="84" spans="1:8" s="202" customFormat="1" ht="26.25">
      <c r="A84" s="246"/>
      <c r="B84" s="225" t="s">
        <v>20</v>
      </c>
      <c r="C84" s="45">
        <f>C78+C47</f>
        <v>278605.2</v>
      </c>
      <c r="D84" s="45">
        <f>D78+D47</f>
        <v>431601.90000000008</v>
      </c>
      <c r="E84" s="45">
        <f>E78+E47</f>
        <v>142520.6</v>
      </c>
      <c r="F84" s="221"/>
      <c r="G84" s="221"/>
      <c r="H84" s="250"/>
    </row>
    <row r="85" spans="1:8" s="202" customFormat="1" ht="26.25">
      <c r="A85" s="246"/>
      <c r="B85" s="225" t="s">
        <v>21</v>
      </c>
      <c r="C85" s="45">
        <f>C48+C79</f>
        <v>65742.7</v>
      </c>
      <c r="D85" s="45">
        <f>D48+D79</f>
        <v>13355</v>
      </c>
      <c r="E85" s="45">
        <f>E48+E79</f>
        <v>-52387.7</v>
      </c>
      <c r="F85" s="221"/>
      <c r="G85" s="221"/>
      <c r="H85" s="252"/>
    </row>
    <row r="86" spans="1:8" s="202" customFormat="1" ht="28.5" customHeight="1" thickBot="1">
      <c r="A86" s="253"/>
      <c r="B86" s="254" t="s">
        <v>25</v>
      </c>
      <c r="C86" s="255">
        <f>C49</f>
        <v>0</v>
      </c>
      <c r="D86" s="255">
        <f>D49</f>
        <v>2437.6999999999998</v>
      </c>
      <c r="E86" s="255">
        <f>E49</f>
        <v>2437.6999999999998</v>
      </c>
      <c r="F86" s="256"/>
      <c r="G86" s="256"/>
      <c r="H86" s="257"/>
    </row>
    <row r="87" spans="1:8" hidden="1">
      <c r="C87" s="205">
        <v>344347.9</v>
      </c>
      <c r="D87" s="205">
        <v>447394.6</v>
      </c>
    </row>
    <row r="88" spans="1:8" hidden="1">
      <c r="C88" s="205">
        <f>C87-C83</f>
        <v>0</v>
      </c>
      <c r="D88" s="205">
        <f>D87-D83</f>
        <v>0</v>
      </c>
    </row>
    <row r="89" spans="1:8" hidden="1"/>
  </sheetData>
  <mergeCells count="52">
    <mergeCell ref="A45:A46"/>
    <mergeCell ref="B45:B46"/>
    <mergeCell ref="A76:A77"/>
    <mergeCell ref="B76:B77"/>
    <mergeCell ref="G17:G18"/>
    <mergeCell ref="B64:B65"/>
    <mergeCell ref="A66:A67"/>
    <mergeCell ref="B66:B67"/>
    <mergeCell ref="A74:A75"/>
    <mergeCell ref="B74:B75"/>
    <mergeCell ref="A68:A69"/>
    <mergeCell ref="B68:B69"/>
    <mergeCell ref="A70:A71"/>
    <mergeCell ref="B70:B71"/>
    <mergeCell ref="A72:A73"/>
    <mergeCell ref="B72:B73"/>
    <mergeCell ref="F1:H1"/>
    <mergeCell ref="A6:A7"/>
    <mergeCell ref="B6:B7"/>
    <mergeCell ref="C6:E6"/>
    <mergeCell ref="F6:F7"/>
    <mergeCell ref="H6:H7"/>
    <mergeCell ref="F2:H2"/>
    <mergeCell ref="A55:F55"/>
    <mergeCell ref="H9:H37"/>
    <mergeCell ref="A11:A12"/>
    <mergeCell ref="B11:B12"/>
    <mergeCell ref="A29:A31"/>
    <mergeCell ref="B33:B35"/>
    <mergeCell ref="A25:A27"/>
    <mergeCell ref="B25:B27"/>
    <mergeCell ref="A53:H53"/>
    <mergeCell ref="A54:F54"/>
    <mergeCell ref="A33:A35"/>
    <mergeCell ref="B39:B40"/>
    <mergeCell ref="H54:H75"/>
    <mergeCell ref="A62:A63"/>
    <mergeCell ref="B62:B63"/>
    <mergeCell ref="A64:A65"/>
    <mergeCell ref="B43:B44"/>
    <mergeCell ref="A38:A40"/>
    <mergeCell ref="B29:B31"/>
    <mergeCell ref="A8:H8"/>
    <mergeCell ref="A4:H4"/>
    <mergeCell ref="A5:H5"/>
    <mergeCell ref="A9:F9"/>
    <mergeCell ref="A10:F10"/>
    <mergeCell ref="A17:A18"/>
    <mergeCell ref="B17:B18"/>
    <mergeCell ref="G29:G31"/>
    <mergeCell ref="G21:G22"/>
    <mergeCell ref="G39:G40"/>
  </mergeCells>
  <phoneticPr fontId="19" type="noConversion"/>
  <pageMargins left="3.937007874015748E-2" right="3.937007874015748E-2" top="0.15748031496062992" bottom="3.937007874015748E-2" header="0.11811023622047245" footer="0.15748031496062992"/>
  <pageSetup paperSize="9" scale="46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5"/>
  <sheetViews>
    <sheetView view="pageBreakPreview" topLeftCell="A79" zoomScale="60" zoomScaleNormal="60" workbookViewId="0">
      <selection activeCell="L90" sqref="L90"/>
    </sheetView>
  </sheetViews>
  <sheetFormatPr defaultColWidth="9.140625" defaultRowHeight="23.25"/>
  <cols>
    <col min="1" max="1" width="11.28515625" style="182" bestFit="1" customWidth="1"/>
    <col min="2" max="2" width="67.5703125" style="9" customWidth="1"/>
    <col min="3" max="3" width="27.28515625" style="32" customWidth="1"/>
    <col min="4" max="4" width="26.28515625" style="32" customWidth="1"/>
    <col min="5" max="5" width="25.140625" style="8" hidden="1" customWidth="1"/>
    <col min="6" max="6" width="21.5703125" style="8" hidden="1" customWidth="1"/>
    <col min="7" max="7" width="17.85546875" style="8" hidden="1" customWidth="1"/>
    <col min="8" max="8" width="21.85546875" style="8" hidden="1" customWidth="1"/>
    <col min="9" max="9" width="19.85546875" style="8" hidden="1" customWidth="1"/>
    <col min="10" max="10" width="18.28515625" style="8" hidden="1" customWidth="1"/>
    <col min="11" max="11" width="21.85546875" style="87" hidden="1" customWidth="1"/>
    <col min="12" max="12" width="35.140625" style="9" bestFit="1" customWidth="1"/>
    <col min="13" max="13" width="35.140625" style="9" customWidth="1"/>
    <col min="14" max="14" width="17.5703125" style="9" bestFit="1" customWidth="1"/>
    <col min="15" max="15" width="15.5703125" style="9" bestFit="1" customWidth="1"/>
    <col min="16" max="16" width="10.7109375" style="9" customWidth="1"/>
    <col min="17" max="17" width="12.42578125" style="9" customWidth="1"/>
    <col min="18" max="18" width="13.5703125" style="9" customWidth="1"/>
    <col min="19" max="19" width="9.140625" style="9" customWidth="1"/>
    <col min="20" max="16384" width="9.140625" style="9"/>
  </cols>
  <sheetData>
    <row r="1" spans="1:18" ht="51.75" hidden="1" customHeight="1">
      <c r="K1" s="347" t="s">
        <v>26</v>
      </c>
      <c r="L1" s="347"/>
      <c r="M1" s="100"/>
    </row>
    <row r="2" spans="1:18" ht="33.75" customHeight="1">
      <c r="C2" s="33"/>
      <c r="D2" s="33"/>
      <c r="E2" s="9"/>
      <c r="F2" s="9"/>
      <c r="G2" s="9"/>
      <c r="H2" s="9"/>
      <c r="I2" s="9"/>
      <c r="J2" s="9"/>
      <c r="K2" s="374" t="s">
        <v>46</v>
      </c>
      <c r="L2" s="375"/>
      <c r="M2" s="376"/>
    </row>
    <row r="3" spans="1:18" ht="40.5" customHeight="1">
      <c r="A3" s="183"/>
      <c r="B3" s="148"/>
      <c r="C3" s="34"/>
      <c r="D3" s="34"/>
      <c r="E3" s="15"/>
      <c r="F3" s="15"/>
      <c r="G3" s="15"/>
      <c r="H3" s="374" t="s">
        <v>77</v>
      </c>
      <c r="I3" s="374"/>
      <c r="J3" s="374"/>
      <c r="K3" s="377"/>
      <c r="L3" s="377"/>
      <c r="M3" s="376"/>
    </row>
    <row r="4" spans="1:18" ht="69" customHeight="1">
      <c r="A4" s="314" t="s">
        <v>0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101"/>
    </row>
    <row r="5" spans="1:18" ht="30.75" customHeight="1">
      <c r="A5" s="373" t="s">
        <v>49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102"/>
    </row>
    <row r="6" spans="1:18" ht="24.75">
      <c r="A6" s="303" t="s">
        <v>1</v>
      </c>
      <c r="B6" s="303" t="s">
        <v>2</v>
      </c>
      <c r="C6" s="386"/>
      <c r="D6" s="386"/>
      <c r="E6" s="386"/>
      <c r="F6" s="386"/>
      <c r="G6" s="386"/>
      <c r="H6" s="297"/>
      <c r="I6" s="30"/>
      <c r="J6" s="30"/>
      <c r="K6" s="303" t="s">
        <v>3</v>
      </c>
      <c r="L6" s="303" t="s">
        <v>4</v>
      </c>
      <c r="M6" s="303" t="s">
        <v>96</v>
      </c>
    </row>
    <row r="7" spans="1:18" ht="99" customHeight="1">
      <c r="A7" s="303"/>
      <c r="B7" s="303"/>
      <c r="C7" s="35" t="s">
        <v>128</v>
      </c>
      <c r="D7" s="35" t="s">
        <v>129</v>
      </c>
      <c r="E7" s="31" t="s">
        <v>74</v>
      </c>
      <c r="F7" s="31" t="s">
        <v>71</v>
      </c>
      <c r="G7" s="31" t="s">
        <v>72</v>
      </c>
      <c r="H7" s="31" t="s">
        <v>73</v>
      </c>
      <c r="I7" s="31" t="s">
        <v>71</v>
      </c>
      <c r="J7" s="10" t="s">
        <v>72</v>
      </c>
      <c r="K7" s="303"/>
      <c r="L7" s="303"/>
      <c r="M7" s="304"/>
    </row>
    <row r="8" spans="1:18" s="184" customFormat="1" ht="24.75" customHeight="1">
      <c r="A8" s="362" t="s">
        <v>6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104"/>
    </row>
    <row r="9" spans="1:18" s="87" customFormat="1" ht="64.5" customHeight="1">
      <c r="A9" s="364" t="s">
        <v>52</v>
      </c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6"/>
      <c r="M9" s="105"/>
    </row>
    <row r="10" spans="1:18" s="87" customFormat="1" ht="101.25" customHeight="1">
      <c r="A10" s="367" t="s">
        <v>53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9"/>
      <c r="M10" s="106"/>
    </row>
    <row r="11" spans="1:18" ht="126.75" customHeight="1">
      <c r="A11" s="378">
        <v>1</v>
      </c>
      <c r="B11" s="321" t="s">
        <v>31</v>
      </c>
      <c r="C11" s="25">
        <f>C28+C34+C35+C36+C41+C42+C26</f>
        <v>23003.7</v>
      </c>
      <c r="D11" s="25">
        <f>D26+D34+D35+D36+D41+D42</f>
        <v>29530.3</v>
      </c>
      <c r="E11" s="25">
        <f>E78+E80+E76+E26+E28+E84+E82+E34+E35+E36+E41+E86</f>
        <v>21088.1</v>
      </c>
      <c r="F11" s="25">
        <v>19751.2</v>
      </c>
      <c r="G11" s="25">
        <f>E11-F11</f>
        <v>1336.8999999999978</v>
      </c>
      <c r="H11" s="25">
        <f>H78+H80+H76+H26+H28+H84+H82+H34+H35+H36+H41+H86</f>
        <v>21088.1</v>
      </c>
      <c r="I11" s="25">
        <v>19751.2</v>
      </c>
      <c r="J11" s="25">
        <f>H11-I11</f>
        <v>1336.8999999999978</v>
      </c>
      <c r="K11" s="107" t="e">
        <f>#REF!+E11+H11</f>
        <v>#REF!</v>
      </c>
      <c r="L11" s="103" t="s">
        <v>7</v>
      </c>
      <c r="M11" s="103"/>
      <c r="O11" s="185"/>
      <c r="P11" s="185"/>
      <c r="Q11" s="185"/>
    </row>
    <row r="12" spans="1:18" ht="32.25" customHeight="1">
      <c r="A12" s="385"/>
      <c r="B12" s="388"/>
      <c r="C12" s="26">
        <f>C27+C29</f>
        <v>2584.5</v>
      </c>
      <c r="D12" s="26">
        <f>D27</f>
        <v>2834.5</v>
      </c>
      <c r="E12" s="26" t="e">
        <f>E79+E77+E27+E29+E85+E83+E87+E81+#REF!</f>
        <v>#REF!</v>
      </c>
      <c r="F12" s="26">
        <v>7498.6</v>
      </c>
      <c r="G12" s="25" t="e">
        <f t="shared" ref="G12:G14" si="0">E12-F12</f>
        <v>#REF!</v>
      </c>
      <c r="H12" s="26" t="e">
        <f>H79+H77+H27+H29+H85+H83+H87+H81+#REF!</f>
        <v>#REF!</v>
      </c>
      <c r="I12" s="26">
        <v>7498.6</v>
      </c>
      <c r="J12" s="25" t="e">
        <f t="shared" ref="J12:J14" si="1">H12-I12</f>
        <v>#REF!</v>
      </c>
      <c r="K12" s="108" t="e">
        <f>#REF!+E12+H12</f>
        <v>#REF!</v>
      </c>
      <c r="L12" s="109" t="s">
        <v>8</v>
      </c>
      <c r="M12" s="103"/>
      <c r="O12" s="186"/>
      <c r="P12" s="186"/>
      <c r="Q12" s="187"/>
      <c r="R12" s="186"/>
    </row>
    <row r="13" spans="1:18" ht="32.25" customHeight="1">
      <c r="A13" s="385"/>
      <c r="B13" s="389"/>
      <c r="C13" s="26"/>
      <c r="D13" s="26"/>
      <c r="E13" s="26">
        <v>0</v>
      </c>
      <c r="F13" s="26">
        <v>0</v>
      </c>
      <c r="G13" s="25">
        <f t="shared" si="0"/>
        <v>0</v>
      </c>
      <c r="H13" s="26">
        <v>0</v>
      </c>
      <c r="I13" s="26">
        <v>0</v>
      </c>
      <c r="J13" s="25">
        <f t="shared" si="1"/>
        <v>0</v>
      </c>
      <c r="K13" s="107" t="e">
        <f>#REF!+E13+H13</f>
        <v>#REF!</v>
      </c>
      <c r="L13" s="109" t="s">
        <v>9</v>
      </c>
      <c r="M13" s="103"/>
    </row>
    <row r="14" spans="1:18" ht="105.75" customHeight="1">
      <c r="A14" s="380"/>
      <c r="B14" s="105" t="s">
        <v>37</v>
      </c>
      <c r="C14" s="25">
        <f>C11+C12</f>
        <v>25588.2</v>
      </c>
      <c r="D14" s="25">
        <f>D11+D12</f>
        <v>32364.799999999999</v>
      </c>
      <c r="E14" s="25" t="e">
        <f>E11+E12+E13</f>
        <v>#REF!</v>
      </c>
      <c r="F14" s="25">
        <f>F11+F12+F13</f>
        <v>27249.800000000003</v>
      </c>
      <c r="G14" s="25" t="e">
        <f t="shared" si="0"/>
        <v>#REF!</v>
      </c>
      <c r="H14" s="25" t="e">
        <f>H11+H12+H13</f>
        <v>#REF!</v>
      </c>
      <c r="I14" s="25">
        <f>I11+I12+I13</f>
        <v>27249.800000000003</v>
      </c>
      <c r="J14" s="25" t="e">
        <f t="shared" si="1"/>
        <v>#REF!</v>
      </c>
      <c r="K14" s="107" t="e">
        <f>H14+E14+#REF!</f>
        <v>#REF!</v>
      </c>
      <c r="L14" s="103"/>
      <c r="M14" s="110"/>
      <c r="N14" s="185">
        <v>25588.2</v>
      </c>
      <c r="O14" s="185" t="e">
        <f>N14-#REF!</f>
        <v>#REF!</v>
      </c>
    </row>
    <row r="15" spans="1:18" ht="24" customHeight="1">
      <c r="A15" s="188"/>
      <c r="B15" s="151" t="s">
        <v>10</v>
      </c>
      <c r="C15" s="27"/>
      <c r="D15" s="27"/>
      <c r="E15" s="27"/>
      <c r="F15" s="27"/>
      <c r="G15" s="27"/>
      <c r="H15" s="27"/>
      <c r="I15" s="27"/>
      <c r="J15" s="27"/>
      <c r="K15" s="27"/>
      <c r="L15" s="111"/>
      <c r="M15" s="112"/>
    </row>
    <row r="16" spans="1:18" ht="24" hidden="1" customHeight="1">
      <c r="A16" s="189"/>
      <c r="B16" s="152"/>
      <c r="C16" s="25"/>
      <c r="D16" s="25"/>
      <c r="E16" s="25">
        <f>SUM(E17:E41)</f>
        <v>31174.899999999998</v>
      </c>
      <c r="F16" s="25"/>
      <c r="G16" s="25"/>
      <c r="H16" s="25">
        <f>SUM(H17:H41)</f>
        <v>31174.899999999998</v>
      </c>
      <c r="I16" s="36"/>
      <c r="J16" s="36"/>
      <c r="K16" s="27"/>
      <c r="L16" s="111"/>
      <c r="M16" s="112"/>
    </row>
    <row r="17" spans="1:21" ht="78" hidden="1" customHeight="1">
      <c r="A17" s="390" t="s">
        <v>11</v>
      </c>
      <c r="B17" s="321" t="s">
        <v>28</v>
      </c>
      <c r="C17" s="25"/>
      <c r="D17" s="25"/>
      <c r="E17" s="25">
        <v>0</v>
      </c>
      <c r="F17" s="25"/>
      <c r="G17" s="25"/>
      <c r="H17" s="25">
        <v>0</v>
      </c>
      <c r="I17" s="25"/>
      <c r="J17" s="25"/>
      <c r="K17" s="107" t="e">
        <f>#REF!+#REF!+#REF!+#REF!+#REF!+#REF!+#REF!+E17+H17</f>
        <v>#REF!</v>
      </c>
      <c r="L17" s="103" t="s">
        <v>12</v>
      </c>
      <c r="M17" s="113"/>
      <c r="U17" s="186"/>
    </row>
    <row r="18" spans="1:21" ht="210.75" hidden="1" customHeight="1">
      <c r="A18" s="391"/>
      <c r="B18" s="389"/>
      <c r="C18" s="25"/>
      <c r="D18" s="25"/>
      <c r="E18" s="25">
        <v>0</v>
      </c>
      <c r="F18" s="25"/>
      <c r="G18" s="25"/>
      <c r="H18" s="25">
        <v>0</v>
      </c>
      <c r="I18" s="25"/>
      <c r="J18" s="25"/>
      <c r="K18" s="107" t="e">
        <f>#REF!+#REF!+#REF!+#REF!+#REF!+#REF!+#REF!+E18+H18</f>
        <v>#REF!</v>
      </c>
      <c r="L18" s="103" t="s">
        <v>8</v>
      </c>
      <c r="M18" s="113"/>
    </row>
    <row r="19" spans="1:21" ht="60.75" hidden="1" customHeight="1">
      <c r="A19" s="390" t="s">
        <v>11</v>
      </c>
      <c r="B19" s="321" t="s">
        <v>65</v>
      </c>
      <c r="C19" s="25"/>
      <c r="D19" s="25" t="e">
        <f>#REF!-#REF!</f>
        <v>#REF!</v>
      </c>
      <c r="E19" s="25">
        <v>352.2</v>
      </c>
      <c r="F19" s="25"/>
      <c r="G19" s="25"/>
      <c r="H19" s="25">
        <v>352.2</v>
      </c>
      <c r="I19" s="25"/>
      <c r="J19" s="25"/>
      <c r="K19" s="107" t="e">
        <f>#REF!+E19+H19</f>
        <v>#REF!</v>
      </c>
      <c r="L19" s="114" t="s">
        <v>12</v>
      </c>
      <c r="M19" s="103"/>
    </row>
    <row r="20" spans="1:21" ht="60.75" hidden="1" customHeight="1">
      <c r="A20" s="387"/>
      <c r="B20" s="401"/>
      <c r="C20" s="25"/>
      <c r="D20" s="25" t="e">
        <f>#REF!-#REF!</f>
        <v>#REF!</v>
      </c>
      <c r="E20" s="25">
        <v>1761</v>
      </c>
      <c r="F20" s="25">
        <v>1056.5999999999999</v>
      </c>
      <c r="G20" s="25">
        <f>E20-F20</f>
        <v>704.40000000000009</v>
      </c>
      <c r="H20" s="25">
        <v>1761</v>
      </c>
      <c r="I20" s="25">
        <v>1056.5999999999999</v>
      </c>
      <c r="J20" s="25">
        <f>H20-I20</f>
        <v>704.40000000000009</v>
      </c>
      <c r="K20" s="107" t="e">
        <f>#REF!+E20+H20</f>
        <v>#REF!</v>
      </c>
      <c r="L20" s="114" t="s">
        <v>8</v>
      </c>
      <c r="M20" s="103"/>
    </row>
    <row r="21" spans="1:21" ht="68.25" hidden="1" customHeight="1">
      <c r="A21" s="390" t="s">
        <v>13</v>
      </c>
      <c r="B21" s="321" t="s">
        <v>47</v>
      </c>
      <c r="C21" s="25"/>
      <c r="D21" s="25" t="e">
        <f>#REF!-#REF!</f>
        <v>#REF!</v>
      </c>
      <c r="E21" s="25">
        <v>117.4</v>
      </c>
      <c r="F21" s="25"/>
      <c r="G21" s="25"/>
      <c r="H21" s="25">
        <v>117.4</v>
      </c>
      <c r="I21" s="25"/>
      <c r="J21" s="25"/>
      <c r="K21" s="107" t="e">
        <f>#REF!+E21+H21</f>
        <v>#REF!</v>
      </c>
      <c r="L21" s="114" t="s">
        <v>12</v>
      </c>
      <c r="M21" s="103"/>
    </row>
    <row r="22" spans="1:21" ht="68.25" hidden="1" customHeight="1">
      <c r="A22" s="387"/>
      <c r="B22" s="401"/>
      <c r="C22" s="25"/>
      <c r="D22" s="25" t="e">
        <f>#REF!-#REF!</f>
        <v>#REF!</v>
      </c>
      <c r="E22" s="25">
        <v>528.29999999999995</v>
      </c>
      <c r="F22" s="25">
        <v>352.2</v>
      </c>
      <c r="G22" s="25">
        <f>E22-F22</f>
        <v>176.09999999999997</v>
      </c>
      <c r="H22" s="25">
        <v>528.29999999999995</v>
      </c>
      <c r="I22" s="25">
        <v>352.2</v>
      </c>
      <c r="J22" s="25">
        <f>H22-I22</f>
        <v>176.09999999999997</v>
      </c>
      <c r="K22" s="107" t="e">
        <f>#REF!+E22+H22</f>
        <v>#REF!</v>
      </c>
      <c r="L22" s="114" t="s">
        <v>8</v>
      </c>
      <c r="M22" s="103"/>
    </row>
    <row r="23" spans="1:21" ht="24" hidden="1" customHeight="1">
      <c r="A23" s="390" t="s">
        <v>14</v>
      </c>
      <c r="B23" s="321" t="s">
        <v>92</v>
      </c>
      <c r="C23" s="25"/>
      <c r="D23" s="25" t="e">
        <f>#REF!-#REF!</f>
        <v>#REF!</v>
      </c>
      <c r="E23" s="25">
        <v>100</v>
      </c>
      <c r="F23" s="25">
        <v>5.7</v>
      </c>
      <c r="G23" s="25">
        <f>E23-F23</f>
        <v>94.3</v>
      </c>
      <c r="H23" s="25">
        <v>100</v>
      </c>
      <c r="I23" s="25">
        <v>5.7</v>
      </c>
      <c r="J23" s="25">
        <f>H23-I23</f>
        <v>94.3</v>
      </c>
      <c r="K23" s="107" t="e">
        <f>#REF!+E23+H23</f>
        <v>#REF!</v>
      </c>
      <c r="L23" s="114" t="s">
        <v>12</v>
      </c>
      <c r="M23" s="103"/>
    </row>
    <row r="24" spans="1:21" ht="24" hidden="1" customHeight="1">
      <c r="A24" s="402"/>
      <c r="B24" s="388"/>
      <c r="C24" s="25"/>
      <c r="D24" s="25" t="e">
        <f>#REF!-#REF!</f>
        <v>#REF!</v>
      </c>
      <c r="E24" s="25">
        <v>2355</v>
      </c>
      <c r="F24" s="25">
        <v>2000</v>
      </c>
      <c r="G24" s="25">
        <f>E24-F24</f>
        <v>355</v>
      </c>
      <c r="H24" s="25">
        <v>2355</v>
      </c>
      <c r="I24" s="25">
        <v>2000</v>
      </c>
      <c r="J24" s="25">
        <f>H24-I24</f>
        <v>355</v>
      </c>
      <c r="K24" s="107" t="e">
        <f>#REF!+E24+H24</f>
        <v>#REF!</v>
      </c>
      <c r="L24" s="114" t="s">
        <v>8</v>
      </c>
      <c r="M24" s="103"/>
    </row>
    <row r="25" spans="1:21" ht="48" hidden="1">
      <c r="A25" s="387"/>
      <c r="B25" s="401"/>
      <c r="C25" s="25"/>
      <c r="D25" s="25" t="e">
        <f>#REF!-#REF!</f>
        <v>#REF!</v>
      </c>
      <c r="E25" s="25">
        <v>0</v>
      </c>
      <c r="F25" s="25"/>
      <c r="G25" s="25"/>
      <c r="H25" s="25">
        <v>0</v>
      </c>
      <c r="I25" s="25"/>
      <c r="J25" s="25"/>
      <c r="K25" s="107" t="e">
        <f>#REF!+E25+H25</f>
        <v>#REF!</v>
      </c>
      <c r="L25" s="114" t="s">
        <v>9</v>
      </c>
      <c r="M25" s="103"/>
    </row>
    <row r="26" spans="1:21" ht="66.75" customHeight="1">
      <c r="A26" s="358" t="s">
        <v>15</v>
      </c>
      <c r="B26" s="360" t="s">
        <v>70</v>
      </c>
      <c r="C26" s="25">
        <v>100</v>
      </c>
      <c r="D26" s="25">
        <v>100</v>
      </c>
      <c r="E26" s="25">
        <v>100</v>
      </c>
      <c r="F26" s="25">
        <v>7.7</v>
      </c>
      <c r="G26" s="25">
        <f>E26-F26</f>
        <v>92.3</v>
      </c>
      <c r="H26" s="25">
        <v>100</v>
      </c>
      <c r="I26" s="25">
        <v>7.7</v>
      </c>
      <c r="J26" s="25">
        <f>H26-I26</f>
        <v>92.3</v>
      </c>
      <c r="K26" s="107" t="e">
        <f>#REF!+E26+H26</f>
        <v>#REF!</v>
      </c>
      <c r="L26" s="114" t="s">
        <v>12</v>
      </c>
      <c r="M26" s="103"/>
    </row>
    <row r="27" spans="1:21" ht="66.75" customHeight="1">
      <c r="A27" s="359"/>
      <c r="B27" s="361"/>
      <c r="C27" s="25">
        <v>2584.5</v>
      </c>
      <c r="D27" s="25">
        <v>2834.5</v>
      </c>
      <c r="E27" s="25">
        <v>2584.5</v>
      </c>
      <c r="F27" s="25">
        <v>2504.9</v>
      </c>
      <c r="G27" s="25">
        <f>E27-F27</f>
        <v>79.599999999999909</v>
      </c>
      <c r="H27" s="25">
        <v>2584.5</v>
      </c>
      <c r="I27" s="25">
        <v>2504.9</v>
      </c>
      <c r="J27" s="25">
        <f>H27-I27</f>
        <v>79.599999999999909</v>
      </c>
      <c r="K27" s="107" t="e">
        <f>#REF!+E27+H27</f>
        <v>#REF!</v>
      </c>
      <c r="L27" s="114" t="s">
        <v>8</v>
      </c>
      <c r="M27" s="103"/>
    </row>
    <row r="28" spans="1:21" ht="69" hidden="1" customHeight="1">
      <c r="A28" s="358" t="s">
        <v>16</v>
      </c>
      <c r="B28" s="360" t="s">
        <v>39</v>
      </c>
      <c r="C28" s="25"/>
      <c r="D28" s="25" t="e">
        <f>#REF!-#REF!</f>
        <v>#REF!</v>
      </c>
      <c r="E28" s="25">
        <v>0</v>
      </c>
      <c r="F28" s="25">
        <v>3020.3</v>
      </c>
      <c r="G28" s="25">
        <f>E28-F28</f>
        <v>-3020.3</v>
      </c>
      <c r="H28" s="25">
        <v>0</v>
      </c>
      <c r="I28" s="25">
        <v>3020.3</v>
      </c>
      <c r="J28" s="25">
        <f>H28-I28</f>
        <v>-3020.3</v>
      </c>
      <c r="K28" s="107" t="e">
        <f>#REF!+E28+H28</f>
        <v>#REF!</v>
      </c>
      <c r="L28" s="114" t="s">
        <v>12</v>
      </c>
      <c r="M28" s="103"/>
    </row>
    <row r="29" spans="1:21" ht="115.5" hidden="1" customHeight="1">
      <c r="A29" s="387"/>
      <c r="B29" s="361"/>
      <c r="C29" s="25"/>
      <c r="D29" s="25" t="e">
        <f>#REF!-#REF!</f>
        <v>#REF!</v>
      </c>
      <c r="E29" s="25">
        <v>0</v>
      </c>
      <c r="F29" s="25"/>
      <c r="G29" s="25"/>
      <c r="H29" s="25">
        <v>0</v>
      </c>
      <c r="I29" s="25"/>
      <c r="J29" s="25"/>
      <c r="K29" s="107" t="e">
        <f>#REF!+E29+H29</f>
        <v>#REF!</v>
      </c>
      <c r="L29" s="114" t="s">
        <v>8</v>
      </c>
      <c r="M29" s="103"/>
    </row>
    <row r="30" spans="1:21" ht="67.5" hidden="1" customHeight="1">
      <c r="A30" s="358" t="s">
        <v>17</v>
      </c>
      <c r="B30" s="360" t="s">
        <v>75</v>
      </c>
      <c r="C30" s="25"/>
      <c r="D30" s="25" t="e">
        <f>#REF!-#REF!</f>
        <v>#REF!</v>
      </c>
      <c r="E30" s="25">
        <v>234.8</v>
      </c>
      <c r="F30" s="25">
        <v>68.7</v>
      </c>
      <c r="G30" s="25">
        <f t="shared" ref="G30:G33" si="2">E30-F30</f>
        <v>166.10000000000002</v>
      </c>
      <c r="H30" s="25">
        <v>234.8</v>
      </c>
      <c r="I30" s="25">
        <v>68.7</v>
      </c>
      <c r="J30" s="25">
        <f t="shared" ref="J30:J33" si="3">H30-I30</f>
        <v>166.10000000000002</v>
      </c>
      <c r="K30" s="107" t="e">
        <f>#REF!+E30+H30</f>
        <v>#REF!</v>
      </c>
      <c r="L30" s="114" t="s">
        <v>12</v>
      </c>
      <c r="M30" s="103"/>
    </row>
    <row r="31" spans="1:21" ht="67.5" hidden="1" customHeight="1">
      <c r="A31" s="387"/>
      <c r="B31" s="361"/>
      <c r="C31" s="25"/>
      <c r="D31" s="25" t="e">
        <f>#REF!-#REF!</f>
        <v>#REF!</v>
      </c>
      <c r="E31" s="25">
        <v>1584.9</v>
      </c>
      <c r="F31" s="25">
        <v>704.5</v>
      </c>
      <c r="G31" s="25">
        <f t="shared" si="2"/>
        <v>880.40000000000009</v>
      </c>
      <c r="H31" s="25">
        <v>1584.9</v>
      </c>
      <c r="I31" s="25">
        <v>704.5</v>
      </c>
      <c r="J31" s="25">
        <f t="shared" si="3"/>
        <v>880.40000000000009</v>
      </c>
      <c r="K31" s="107" t="e">
        <f>#REF!+E31+H31</f>
        <v>#REF!</v>
      </c>
      <c r="L31" s="114" t="s">
        <v>8</v>
      </c>
      <c r="M31" s="103"/>
    </row>
    <row r="32" spans="1:21" ht="55.5" hidden="1" customHeight="1">
      <c r="A32" s="358" t="s">
        <v>18</v>
      </c>
      <c r="B32" s="360" t="s">
        <v>76</v>
      </c>
      <c r="C32" s="25"/>
      <c r="D32" s="25" t="e">
        <f>#REF!-#REF!</f>
        <v>#REF!</v>
      </c>
      <c r="E32" s="25">
        <v>293.5</v>
      </c>
      <c r="F32" s="25">
        <v>85.9</v>
      </c>
      <c r="G32" s="25">
        <f t="shared" si="2"/>
        <v>207.6</v>
      </c>
      <c r="H32" s="25">
        <v>293.5</v>
      </c>
      <c r="I32" s="25">
        <v>85.9</v>
      </c>
      <c r="J32" s="25">
        <f t="shared" si="3"/>
        <v>207.6</v>
      </c>
      <c r="K32" s="107" t="e">
        <f>#REF!+E32+H32</f>
        <v>#REF!</v>
      </c>
      <c r="L32" s="114" t="s">
        <v>12</v>
      </c>
      <c r="M32" s="103"/>
    </row>
    <row r="33" spans="1:15" ht="63" hidden="1" customHeight="1">
      <c r="A33" s="387"/>
      <c r="B33" s="361"/>
      <c r="C33" s="25"/>
      <c r="D33" s="25" t="e">
        <f>#REF!-#REF!</f>
        <v>#REF!</v>
      </c>
      <c r="E33" s="25">
        <v>880.5</v>
      </c>
      <c r="F33" s="25">
        <v>880.4</v>
      </c>
      <c r="G33" s="25">
        <f t="shared" si="2"/>
        <v>0.10000000000002274</v>
      </c>
      <c r="H33" s="25">
        <v>880.5</v>
      </c>
      <c r="I33" s="25">
        <v>880.4</v>
      </c>
      <c r="J33" s="25">
        <f t="shared" si="3"/>
        <v>0.10000000000002274</v>
      </c>
      <c r="K33" s="107" t="e">
        <f>#REF!+E33+H33</f>
        <v>#REF!</v>
      </c>
      <c r="L33" s="114" t="s">
        <v>8</v>
      </c>
      <c r="M33" s="103"/>
    </row>
    <row r="34" spans="1:15" ht="63" customHeight="1">
      <c r="A34" s="19" t="s">
        <v>19</v>
      </c>
      <c r="B34" s="50" t="s">
        <v>45</v>
      </c>
      <c r="C34" s="25">
        <v>2358.6999999999998</v>
      </c>
      <c r="D34" s="25">
        <v>2139.6</v>
      </c>
      <c r="E34" s="25">
        <v>2056.1</v>
      </c>
      <c r="F34" s="25">
        <v>1456</v>
      </c>
      <c r="G34" s="25">
        <f t="shared" ref="G34:G41" si="4">E34-F34</f>
        <v>600.09999999999991</v>
      </c>
      <c r="H34" s="25">
        <v>2056.1</v>
      </c>
      <c r="I34" s="25">
        <v>1456</v>
      </c>
      <c r="J34" s="25">
        <f t="shared" ref="J34:J41" si="5">H34-I34</f>
        <v>600.09999999999991</v>
      </c>
      <c r="K34" s="107" t="e">
        <f>#REF!+E34+H34</f>
        <v>#REF!</v>
      </c>
      <c r="L34" s="114" t="s">
        <v>12</v>
      </c>
      <c r="M34" s="103"/>
    </row>
    <row r="35" spans="1:15" ht="102.75" customHeight="1">
      <c r="A35" s="19" t="s">
        <v>27</v>
      </c>
      <c r="B35" s="50" t="s">
        <v>41</v>
      </c>
      <c r="C35" s="25">
        <v>11117.2</v>
      </c>
      <c r="D35" s="25">
        <v>20723.900000000001</v>
      </c>
      <c r="E35" s="25">
        <v>8452.5</v>
      </c>
      <c r="F35" s="25">
        <v>6999.2</v>
      </c>
      <c r="G35" s="25">
        <f t="shared" si="4"/>
        <v>1453.3000000000002</v>
      </c>
      <c r="H35" s="25">
        <v>8452.5</v>
      </c>
      <c r="I35" s="25">
        <v>6999.2</v>
      </c>
      <c r="J35" s="25">
        <f t="shared" si="5"/>
        <v>1453.3000000000002</v>
      </c>
      <c r="K35" s="107" t="e">
        <f>#REF!+E35+H35</f>
        <v>#REF!</v>
      </c>
      <c r="L35" s="114" t="s">
        <v>12</v>
      </c>
      <c r="M35" s="103" t="s">
        <v>104</v>
      </c>
    </row>
    <row r="36" spans="1:15" ht="51" customHeight="1">
      <c r="A36" s="19" t="s">
        <v>29</v>
      </c>
      <c r="B36" s="50" t="s">
        <v>44</v>
      </c>
      <c r="C36" s="25">
        <v>3000</v>
      </c>
      <c r="D36" s="25">
        <v>6000</v>
      </c>
      <c r="E36" s="25">
        <v>6000</v>
      </c>
      <c r="F36" s="25">
        <v>3000</v>
      </c>
      <c r="G36" s="25">
        <f t="shared" si="4"/>
        <v>3000</v>
      </c>
      <c r="H36" s="25">
        <v>6000</v>
      </c>
      <c r="I36" s="25">
        <v>3000</v>
      </c>
      <c r="J36" s="25">
        <f t="shared" si="5"/>
        <v>3000</v>
      </c>
      <c r="K36" s="107" t="e">
        <f>#REF!+E36+H36</f>
        <v>#REF!</v>
      </c>
      <c r="L36" s="114" t="s">
        <v>12</v>
      </c>
      <c r="M36" s="103"/>
    </row>
    <row r="37" spans="1:15" ht="91.5" hidden="1" customHeight="1">
      <c r="A37" s="42" t="s">
        <v>30</v>
      </c>
      <c r="B37" s="82" t="s">
        <v>42</v>
      </c>
      <c r="C37" s="26"/>
      <c r="D37" s="25" t="e">
        <f>#REF!-#REF!</f>
        <v>#REF!</v>
      </c>
      <c r="E37" s="25">
        <v>0</v>
      </c>
      <c r="F37" s="25">
        <v>1226.5</v>
      </c>
      <c r="G37" s="25">
        <f t="shared" si="4"/>
        <v>-1226.5</v>
      </c>
      <c r="H37" s="25">
        <v>0</v>
      </c>
      <c r="I37" s="25">
        <v>1226.5</v>
      </c>
      <c r="J37" s="25">
        <f t="shared" si="5"/>
        <v>-1226.5</v>
      </c>
      <c r="K37" s="107" t="e">
        <f>#REF!+E37+H37</f>
        <v>#REF!</v>
      </c>
      <c r="L37" s="114" t="s">
        <v>12</v>
      </c>
      <c r="M37" s="103"/>
    </row>
    <row r="38" spans="1:15" ht="178.5" hidden="1" customHeight="1">
      <c r="A38" s="19" t="s">
        <v>33</v>
      </c>
      <c r="B38" s="50" t="s">
        <v>66</v>
      </c>
      <c r="C38" s="25"/>
      <c r="D38" s="25" t="e">
        <f>#REF!-#REF!</f>
        <v>#REF!</v>
      </c>
      <c r="E38" s="25">
        <v>70</v>
      </c>
      <c r="F38" s="25">
        <v>0</v>
      </c>
      <c r="G38" s="25">
        <f t="shared" si="4"/>
        <v>70</v>
      </c>
      <c r="H38" s="25">
        <v>70</v>
      </c>
      <c r="I38" s="25">
        <v>0</v>
      </c>
      <c r="J38" s="25">
        <f t="shared" si="5"/>
        <v>70</v>
      </c>
      <c r="K38" s="107" t="e">
        <f>#REF!+E38+H38</f>
        <v>#REF!</v>
      </c>
      <c r="L38" s="114" t="s">
        <v>62</v>
      </c>
      <c r="M38" s="103"/>
    </row>
    <row r="39" spans="1:15" ht="38.25" hidden="1" customHeight="1">
      <c r="A39" s="358" t="s">
        <v>40</v>
      </c>
      <c r="B39" s="360" t="s">
        <v>64</v>
      </c>
      <c r="C39" s="25"/>
      <c r="D39" s="25" t="e">
        <f>#REF!-#REF!</f>
        <v>#REF!</v>
      </c>
      <c r="E39" s="25">
        <v>10</v>
      </c>
      <c r="F39" s="25">
        <v>0</v>
      </c>
      <c r="G39" s="25">
        <f t="shared" si="4"/>
        <v>10</v>
      </c>
      <c r="H39" s="25">
        <v>10</v>
      </c>
      <c r="I39" s="25">
        <v>0</v>
      </c>
      <c r="J39" s="25">
        <f t="shared" si="5"/>
        <v>10</v>
      </c>
      <c r="K39" s="107" t="e">
        <f>#REF!+E39+H39</f>
        <v>#REF!</v>
      </c>
      <c r="L39" s="114" t="s">
        <v>12</v>
      </c>
      <c r="M39" s="103"/>
    </row>
    <row r="40" spans="1:15" ht="38.25" hidden="1" customHeight="1">
      <c r="A40" s="403"/>
      <c r="B40" s="356"/>
      <c r="C40" s="25"/>
      <c r="D40" s="25" t="e">
        <f>#REF!-#REF!</f>
        <v>#REF!</v>
      </c>
      <c r="E40" s="25">
        <v>322.60000000000002</v>
      </c>
      <c r="F40" s="25">
        <v>0</v>
      </c>
      <c r="G40" s="25">
        <f t="shared" si="4"/>
        <v>322.60000000000002</v>
      </c>
      <c r="H40" s="25">
        <v>322.60000000000002</v>
      </c>
      <c r="I40" s="25">
        <v>0</v>
      </c>
      <c r="J40" s="25">
        <f t="shared" si="5"/>
        <v>322.60000000000002</v>
      </c>
      <c r="K40" s="107" t="e">
        <f>#REF!+E40+H40</f>
        <v>#REF!</v>
      </c>
      <c r="L40" s="114" t="s">
        <v>62</v>
      </c>
      <c r="M40" s="103"/>
    </row>
    <row r="41" spans="1:15" ht="72">
      <c r="A41" s="19" t="s">
        <v>91</v>
      </c>
      <c r="B41" s="50" t="s">
        <v>43</v>
      </c>
      <c r="C41" s="25">
        <v>5861</v>
      </c>
      <c r="D41" s="203"/>
      <c r="E41" s="25">
        <v>3371.6</v>
      </c>
      <c r="F41" s="25">
        <v>3411.6</v>
      </c>
      <c r="G41" s="25">
        <f t="shared" si="4"/>
        <v>-40</v>
      </c>
      <c r="H41" s="25">
        <v>3371.6</v>
      </c>
      <c r="I41" s="25">
        <v>3411.6</v>
      </c>
      <c r="J41" s="25">
        <f t="shared" si="5"/>
        <v>-40</v>
      </c>
      <c r="K41" s="107" t="e">
        <f>#REF!+E41+H41</f>
        <v>#REF!</v>
      </c>
      <c r="L41" s="114" t="s">
        <v>12</v>
      </c>
      <c r="M41" s="103"/>
    </row>
    <row r="42" spans="1:15" ht="96">
      <c r="A42" s="42" t="s">
        <v>98</v>
      </c>
      <c r="B42" s="82" t="s">
        <v>105</v>
      </c>
      <c r="C42" s="25">
        <v>566.79999999999995</v>
      </c>
      <c r="D42" s="25">
        <v>566.79999999999995</v>
      </c>
      <c r="E42" s="25"/>
      <c r="F42" s="25"/>
      <c r="G42" s="25"/>
      <c r="H42" s="25"/>
      <c r="I42" s="25"/>
      <c r="J42" s="25"/>
      <c r="K42" s="107"/>
      <c r="L42" s="114" t="s">
        <v>12</v>
      </c>
      <c r="M42" s="103"/>
    </row>
    <row r="43" spans="1:15" ht="24">
      <c r="A43" s="383">
        <v>2</v>
      </c>
      <c r="B43" s="360" t="s">
        <v>32</v>
      </c>
      <c r="C43" s="25">
        <f>C47+C51</f>
        <v>560</v>
      </c>
      <c r="D43" s="25">
        <f>D47+D51</f>
        <v>560</v>
      </c>
      <c r="E43" s="25">
        <f t="shared" ref="E43:F44" si="6">E47+E51</f>
        <v>562</v>
      </c>
      <c r="F43" s="25">
        <f t="shared" si="6"/>
        <v>12.2</v>
      </c>
      <c r="G43" s="25">
        <f>E43-F43</f>
        <v>549.79999999999995</v>
      </c>
      <c r="H43" s="25">
        <f t="shared" ref="H43:I44" si="7">H47+H51</f>
        <v>0</v>
      </c>
      <c r="I43" s="25">
        <f t="shared" si="7"/>
        <v>12.2</v>
      </c>
      <c r="J43" s="25">
        <f>H43-I43</f>
        <v>-12.2</v>
      </c>
      <c r="K43" s="107" t="e">
        <f>#REF!+E43+H43</f>
        <v>#REF!</v>
      </c>
      <c r="L43" s="114" t="s">
        <v>12</v>
      </c>
      <c r="M43" s="110"/>
      <c r="O43" s="186"/>
    </row>
    <row r="44" spans="1:15" ht="24">
      <c r="A44" s="384"/>
      <c r="B44" s="392"/>
      <c r="C44" s="25">
        <f>C48+C52</f>
        <v>1015.8</v>
      </c>
      <c r="D44" s="25">
        <f>D48+D52</f>
        <v>1015.8</v>
      </c>
      <c r="E44" s="25">
        <f t="shared" si="6"/>
        <v>8035.7</v>
      </c>
      <c r="F44" s="25">
        <f t="shared" si="6"/>
        <v>811.6</v>
      </c>
      <c r="G44" s="25">
        <f t="shared" ref="G44:G46" si="8">E44-F44</f>
        <v>7224.0999999999995</v>
      </c>
      <c r="H44" s="25">
        <f t="shared" si="7"/>
        <v>0</v>
      </c>
      <c r="I44" s="25">
        <f t="shared" si="7"/>
        <v>811.6</v>
      </c>
      <c r="J44" s="25">
        <f t="shared" ref="J44:J46" si="9">H44-I44</f>
        <v>-811.6</v>
      </c>
      <c r="K44" s="107" t="e">
        <f>#REF!+E44+H44</f>
        <v>#REF!</v>
      </c>
      <c r="L44" s="114" t="s">
        <v>8</v>
      </c>
      <c r="M44" s="110"/>
      <c r="O44" s="186"/>
    </row>
    <row r="45" spans="1:15" ht="48">
      <c r="A45" s="384"/>
      <c r="B45" s="361"/>
      <c r="C45" s="25">
        <f>C49+C53</f>
        <v>6692.4</v>
      </c>
      <c r="D45" s="25">
        <f t="shared" ref="D45:K45" si="10">D49+D53</f>
        <v>6692.4</v>
      </c>
      <c r="E45" s="25">
        <f t="shared" si="10"/>
        <v>0</v>
      </c>
      <c r="F45" s="25">
        <f t="shared" si="10"/>
        <v>3053.1</v>
      </c>
      <c r="G45" s="25">
        <f t="shared" si="10"/>
        <v>-3053.1</v>
      </c>
      <c r="H45" s="25">
        <f t="shared" si="10"/>
        <v>0</v>
      </c>
      <c r="I45" s="25">
        <f t="shared" si="10"/>
        <v>3053.1</v>
      </c>
      <c r="J45" s="25">
        <f t="shared" si="10"/>
        <v>-3053.1</v>
      </c>
      <c r="K45" s="25" t="e">
        <f t="shared" si="10"/>
        <v>#REF!</v>
      </c>
      <c r="L45" s="114" t="s">
        <v>9</v>
      </c>
      <c r="M45" s="103"/>
      <c r="O45" s="186"/>
    </row>
    <row r="46" spans="1:15" s="191" customFormat="1" ht="205.5" customHeight="1">
      <c r="A46" s="380"/>
      <c r="B46" s="29" t="s">
        <v>38</v>
      </c>
      <c r="C46" s="25">
        <f>C43+C44+C45</f>
        <v>8268.1999999999989</v>
      </c>
      <c r="D46" s="25">
        <f>D43+D44+D45</f>
        <v>8268.1999999999989</v>
      </c>
      <c r="E46" s="25">
        <f t="shared" ref="E46:F46" si="11">E43+E44+E45</f>
        <v>8597.7000000000007</v>
      </c>
      <c r="F46" s="25">
        <f t="shared" si="11"/>
        <v>3876.9</v>
      </c>
      <c r="G46" s="25">
        <f t="shared" si="8"/>
        <v>4720.8000000000011</v>
      </c>
      <c r="H46" s="25">
        <f t="shared" ref="H46:I46" si="12">H43+H44+H45</f>
        <v>0</v>
      </c>
      <c r="I46" s="25">
        <f t="shared" si="12"/>
        <v>3876.9</v>
      </c>
      <c r="J46" s="25">
        <f t="shared" si="9"/>
        <v>-3876.9</v>
      </c>
      <c r="K46" s="107" t="e">
        <f>#REF!+E46+H46</f>
        <v>#REF!</v>
      </c>
      <c r="L46" s="114"/>
      <c r="M46" s="103"/>
      <c r="O46" s="192"/>
    </row>
    <row r="47" spans="1:15" ht="72.75" customHeight="1">
      <c r="A47" s="381" t="s">
        <v>48</v>
      </c>
      <c r="B47" s="393" t="s">
        <v>59</v>
      </c>
      <c r="C47" s="25">
        <v>500</v>
      </c>
      <c r="D47" s="25">
        <v>500</v>
      </c>
      <c r="E47" s="25">
        <v>500</v>
      </c>
      <c r="F47" s="25">
        <v>12.2</v>
      </c>
      <c r="G47" s="25">
        <f>E47-F47</f>
        <v>487.8</v>
      </c>
      <c r="H47" s="25">
        <v>0</v>
      </c>
      <c r="I47" s="25">
        <v>12.2</v>
      </c>
      <c r="J47" s="25">
        <f>H47-I47</f>
        <v>-12.2</v>
      </c>
      <c r="K47" s="107" t="e">
        <f>#REF!+E47+H47</f>
        <v>#REF!</v>
      </c>
      <c r="L47" s="114" t="s">
        <v>12</v>
      </c>
      <c r="M47" s="103"/>
    </row>
    <row r="48" spans="1:15" ht="39" customHeight="1">
      <c r="A48" s="382"/>
      <c r="B48" s="394"/>
      <c r="C48" s="25">
        <v>874.6</v>
      </c>
      <c r="D48" s="25">
        <v>874.6</v>
      </c>
      <c r="E48" s="25">
        <v>4355.5</v>
      </c>
      <c r="F48" s="25">
        <v>811.6</v>
      </c>
      <c r="G48" s="25">
        <f t="shared" ref="G48:G49" si="13">E48-F48</f>
        <v>3543.9</v>
      </c>
      <c r="H48" s="25">
        <v>0</v>
      </c>
      <c r="I48" s="25">
        <v>811.6</v>
      </c>
      <c r="J48" s="25">
        <f t="shared" ref="J48:J49" si="14">H48-I48</f>
        <v>-811.6</v>
      </c>
      <c r="K48" s="107" t="e">
        <f>#REF!+E48+H48</f>
        <v>#REF!</v>
      </c>
      <c r="L48" s="114" t="s">
        <v>8</v>
      </c>
      <c r="M48" s="103"/>
    </row>
    <row r="49" spans="1:15" ht="39" customHeight="1">
      <c r="A49" s="382"/>
      <c r="B49" s="395"/>
      <c r="C49" s="25">
        <v>3290.2</v>
      </c>
      <c r="D49" s="25">
        <v>3290.2</v>
      </c>
      <c r="E49" s="25">
        <v>0</v>
      </c>
      <c r="F49" s="25">
        <v>3053.1</v>
      </c>
      <c r="G49" s="25">
        <f t="shared" si="13"/>
        <v>-3053.1</v>
      </c>
      <c r="H49" s="25">
        <v>0</v>
      </c>
      <c r="I49" s="25">
        <v>3053.1</v>
      </c>
      <c r="J49" s="25">
        <f t="shared" si="14"/>
        <v>-3053.1</v>
      </c>
      <c r="K49" s="107" t="e">
        <f>#REF!+E49+H49</f>
        <v>#REF!</v>
      </c>
      <c r="L49" s="114" t="s">
        <v>9</v>
      </c>
      <c r="M49" s="103"/>
    </row>
    <row r="50" spans="1:15" ht="92.25" customHeight="1">
      <c r="A50" s="380"/>
      <c r="B50" s="29" t="s">
        <v>60</v>
      </c>
      <c r="C50" s="25">
        <f t="shared" ref="C50:J50" si="15">C47+C48+C49</f>
        <v>4664.7999999999993</v>
      </c>
      <c r="D50" s="25">
        <f t="shared" si="15"/>
        <v>4664.7999999999993</v>
      </c>
      <c r="E50" s="25">
        <f t="shared" si="15"/>
        <v>4855.5</v>
      </c>
      <c r="F50" s="25">
        <f t="shared" si="15"/>
        <v>3876.9</v>
      </c>
      <c r="G50" s="25">
        <f t="shared" si="15"/>
        <v>978.60000000000036</v>
      </c>
      <c r="H50" s="25">
        <f t="shared" si="15"/>
        <v>0</v>
      </c>
      <c r="I50" s="25">
        <f t="shared" si="15"/>
        <v>3876.9</v>
      </c>
      <c r="J50" s="25">
        <f t="shared" si="15"/>
        <v>-3876.9</v>
      </c>
      <c r="K50" s="107"/>
      <c r="L50" s="114"/>
      <c r="M50" s="103"/>
    </row>
    <row r="51" spans="1:15" ht="87.75" customHeight="1">
      <c r="A51" s="381" t="s">
        <v>61</v>
      </c>
      <c r="B51" s="396" t="s">
        <v>63</v>
      </c>
      <c r="C51" s="25">
        <v>60</v>
      </c>
      <c r="D51" s="25">
        <v>60</v>
      </c>
      <c r="E51" s="25">
        <v>62</v>
      </c>
      <c r="F51" s="25">
        <v>0</v>
      </c>
      <c r="G51" s="25">
        <f>E51-F51</f>
        <v>62</v>
      </c>
      <c r="H51" s="25">
        <v>0</v>
      </c>
      <c r="I51" s="25">
        <v>0</v>
      </c>
      <c r="J51" s="25">
        <f>H51-I51</f>
        <v>0</v>
      </c>
      <c r="K51" s="107" t="e">
        <f>#REF!+E51+H51</f>
        <v>#REF!</v>
      </c>
      <c r="L51" s="114" t="s">
        <v>12</v>
      </c>
      <c r="M51" s="103"/>
    </row>
    <row r="52" spans="1:15" ht="41.25" customHeight="1">
      <c r="A52" s="382"/>
      <c r="B52" s="397"/>
      <c r="C52" s="25">
        <v>141.19999999999999</v>
      </c>
      <c r="D52" s="25">
        <v>141.19999999999999</v>
      </c>
      <c r="E52" s="25">
        <v>3680.2</v>
      </c>
      <c r="F52" s="25">
        <v>0</v>
      </c>
      <c r="G52" s="25">
        <f>E52-F52</f>
        <v>3680.2</v>
      </c>
      <c r="H52" s="25">
        <v>0</v>
      </c>
      <c r="I52" s="25">
        <v>0</v>
      </c>
      <c r="J52" s="25">
        <f t="shared" ref="J52:J53" si="16">H52-I52</f>
        <v>0</v>
      </c>
      <c r="K52" s="107" t="e">
        <f>#REF!+E52+H52</f>
        <v>#REF!</v>
      </c>
      <c r="L52" s="114" t="s">
        <v>8</v>
      </c>
      <c r="M52" s="103"/>
    </row>
    <row r="53" spans="1:15" ht="37.5" customHeight="1">
      <c r="A53" s="382"/>
      <c r="B53" s="398"/>
      <c r="C53" s="25">
        <v>3402.2</v>
      </c>
      <c r="D53" s="25">
        <v>3402.2</v>
      </c>
      <c r="E53" s="25">
        <v>0</v>
      </c>
      <c r="F53" s="25"/>
      <c r="G53" s="25"/>
      <c r="H53" s="25">
        <v>0</v>
      </c>
      <c r="I53" s="25">
        <v>0</v>
      </c>
      <c r="J53" s="25">
        <f t="shared" si="16"/>
        <v>0</v>
      </c>
      <c r="K53" s="107" t="e">
        <f>#REF!+E53+H53</f>
        <v>#REF!</v>
      </c>
      <c r="L53" s="114" t="s">
        <v>9</v>
      </c>
      <c r="M53" s="103"/>
    </row>
    <row r="54" spans="1:15" ht="237" customHeight="1">
      <c r="A54" s="380"/>
      <c r="B54" s="29" t="s">
        <v>69</v>
      </c>
      <c r="C54" s="28">
        <f t="shared" ref="C54:K54" si="17">C51+C52+C53</f>
        <v>3603.3999999999996</v>
      </c>
      <c r="D54" s="28">
        <f t="shared" si="17"/>
        <v>3603.3999999999996</v>
      </c>
      <c r="E54" s="28">
        <f t="shared" si="17"/>
        <v>3742.2</v>
      </c>
      <c r="F54" s="28">
        <f t="shared" si="17"/>
        <v>0</v>
      </c>
      <c r="G54" s="28">
        <f t="shared" si="17"/>
        <v>3742.2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 t="e">
        <f t="shared" si="17"/>
        <v>#REF!</v>
      </c>
      <c r="L54" s="114"/>
      <c r="M54" s="103"/>
    </row>
    <row r="55" spans="1:15" ht="90.75" customHeight="1">
      <c r="A55" s="193">
        <v>3</v>
      </c>
      <c r="B55" s="105" t="s">
        <v>51</v>
      </c>
      <c r="C55" s="28">
        <v>7251.3</v>
      </c>
      <c r="D55" s="25">
        <v>7506.7</v>
      </c>
      <c r="E55" s="28">
        <v>6849.6</v>
      </c>
      <c r="F55" s="28">
        <v>5613.4</v>
      </c>
      <c r="G55" s="28">
        <f>E55-F55</f>
        <v>1236.2000000000007</v>
      </c>
      <c r="H55" s="28">
        <v>6849.6</v>
      </c>
      <c r="I55" s="28">
        <v>5613.4</v>
      </c>
      <c r="J55" s="28">
        <f>H55-I55</f>
        <v>1236.2000000000007</v>
      </c>
      <c r="K55" s="107" t="e">
        <f>#REF!+E55+H55</f>
        <v>#REF!</v>
      </c>
      <c r="L55" s="114" t="s">
        <v>12</v>
      </c>
      <c r="M55" s="103"/>
    </row>
    <row r="56" spans="1:15" ht="51.75" customHeight="1">
      <c r="A56" s="378">
        <v>4</v>
      </c>
      <c r="B56" s="150" t="s">
        <v>86</v>
      </c>
      <c r="C56" s="28">
        <f>C57+C58</f>
        <v>40000</v>
      </c>
      <c r="D56" s="28">
        <f>D57+D58</f>
        <v>40000</v>
      </c>
      <c r="E56" s="28"/>
      <c r="F56" s="28"/>
      <c r="G56" s="28"/>
      <c r="H56" s="28"/>
      <c r="I56" s="24"/>
      <c r="J56" s="24"/>
      <c r="K56" s="115"/>
      <c r="L56" s="114"/>
      <c r="M56" s="103"/>
    </row>
    <row r="57" spans="1:15" ht="90" customHeight="1">
      <c r="A57" s="379"/>
      <c r="B57" s="321" t="s">
        <v>87</v>
      </c>
      <c r="C57" s="28">
        <v>40</v>
      </c>
      <c r="D57" s="25">
        <v>40</v>
      </c>
      <c r="E57" s="28"/>
      <c r="F57" s="28"/>
      <c r="G57" s="28"/>
      <c r="H57" s="28"/>
      <c r="I57" s="24"/>
      <c r="J57" s="24"/>
      <c r="K57" s="115"/>
      <c r="L57" s="114" t="s">
        <v>12</v>
      </c>
      <c r="M57" s="103" t="s">
        <v>93</v>
      </c>
    </row>
    <row r="58" spans="1:15" ht="123.75" customHeight="1">
      <c r="A58" s="380"/>
      <c r="B58" s="356"/>
      <c r="C58" s="28">
        <v>39960</v>
      </c>
      <c r="D58" s="25">
        <v>39960</v>
      </c>
      <c r="E58" s="28"/>
      <c r="F58" s="28"/>
      <c r="G58" s="28"/>
      <c r="H58" s="28"/>
      <c r="I58" s="24"/>
      <c r="J58" s="24"/>
      <c r="K58" s="115"/>
      <c r="L58" s="114" t="s">
        <v>8</v>
      </c>
      <c r="M58" s="103" t="s">
        <v>93</v>
      </c>
    </row>
    <row r="59" spans="1:15" ht="93.75" customHeight="1">
      <c r="A59" s="188">
        <v>5</v>
      </c>
      <c r="B59" s="150" t="s">
        <v>100</v>
      </c>
      <c r="C59" s="28">
        <v>87288.9</v>
      </c>
      <c r="D59" s="28">
        <v>87288.9</v>
      </c>
      <c r="E59" s="28"/>
      <c r="F59" s="28"/>
      <c r="G59" s="28"/>
      <c r="H59" s="28"/>
      <c r="I59" s="24"/>
      <c r="J59" s="24"/>
      <c r="K59" s="115"/>
      <c r="L59" s="114"/>
      <c r="M59" s="103" t="s">
        <v>95</v>
      </c>
    </row>
    <row r="60" spans="1:15" ht="159.75" hidden="1" customHeight="1">
      <c r="A60" s="188"/>
      <c r="B60" s="150" t="s">
        <v>94</v>
      </c>
      <c r="C60" s="28"/>
      <c r="D60" s="25"/>
      <c r="E60" s="28"/>
      <c r="F60" s="28"/>
      <c r="G60" s="28"/>
      <c r="H60" s="28"/>
      <c r="I60" s="24"/>
      <c r="J60" s="24"/>
      <c r="K60" s="115"/>
      <c r="L60" s="114"/>
      <c r="M60" s="103"/>
    </row>
    <row r="61" spans="1:15" s="89" customFormat="1" ht="60.75" customHeight="1">
      <c r="A61" s="194"/>
      <c r="B61" s="153" t="s">
        <v>20</v>
      </c>
      <c r="C61" s="116">
        <f>C11+C43+C55+C57+C59</f>
        <v>118143.9</v>
      </c>
      <c r="D61" s="116">
        <f>D11+D43+D55+D57+D59</f>
        <v>124925.9</v>
      </c>
      <c r="E61" s="116">
        <f>E11+E55+E43</f>
        <v>28499.699999999997</v>
      </c>
      <c r="F61" s="116">
        <v>25376.799999999999</v>
      </c>
      <c r="G61" s="116">
        <f>E61-F61</f>
        <v>3122.8999999999978</v>
      </c>
      <c r="H61" s="116">
        <f>H11+H55+H47</f>
        <v>27937.699999999997</v>
      </c>
      <c r="I61" s="117">
        <v>25376.799999999999</v>
      </c>
      <c r="J61" s="117">
        <f>H61-I61</f>
        <v>2560.8999999999978</v>
      </c>
      <c r="K61" s="118" t="e">
        <f>#REF!+E61+H61</f>
        <v>#REF!</v>
      </c>
      <c r="L61" s="119"/>
      <c r="M61" s="120"/>
      <c r="O61" s="195"/>
    </row>
    <row r="62" spans="1:15" s="89" customFormat="1" ht="45.75" customHeight="1">
      <c r="A62" s="194"/>
      <c r="B62" s="154" t="s">
        <v>21</v>
      </c>
      <c r="C62" s="116">
        <f>C12+C58+C52+C48</f>
        <v>43560.299999999996</v>
      </c>
      <c r="D62" s="116">
        <f>D12+D58+D52+D48</f>
        <v>43810.299999999996</v>
      </c>
      <c r="E62" s="116" t="e">
        <f>E44+E12</f>
        <v>#REF!</v>
      </c>
      <c r="F62" s="116">
        <v>8310.2000000000007</v>
      </c>
      <c r="G62" s="116" t="e">
        <f t="shared" ref="G62:G64" si="18">E62-F62</f>
        <v>#REF!</v>
      </c>
      <c r="H62" s="116" t="e">
        <f>H44+H12</f>
        <v>#REF!</v>
      </c>
      <c r="I62" s="117">
        <v>8310.2000000000007</v>
      </c>
      <c r="J62" s="117" t="e">
        <f t="shared" ref="J62:J64" si="19">H62-I62</f>
        <v>#REF!</v>
      </c>
      <c r="K62" s="118" t="e">
        <f>#REF!+E62+H62</f>
        <v>#REF!</v>
      </c>
      <c r="L62" s="119"/>
      <c r="M62" s="121"/>
      <c r="O62" s="195"/>
    </row>
    <row r="63" spans="1:15" s="89" customFormat="1" ht="54.75" customHeight="1">
      <c r="A63" s="194"/>
      <c r="B63" s="154" t="s">
        <v>9</v>
      </c>
      <c r="C63" s="116">
        <f>C53+C49</f>
        <v>6692.4</v>
      </c>
      <c r="D63" s="116">
        <f>D53+D49</f>
        <v>6692.4</v>
      </c>
      <c r="E63" s="116">
        <f>E45</f>
        <v>0</v>
      </c>
      <c r="F63" s="116">
        <v>3053.1</v>
      </c>
      <c r="G63" s="116">
        <f t="shared" si="18"/>
        <v>-3053.1</v>
      </c>
      <c r="H63" s="116">
        <f>H45</f>
        <v>0</v>
      </c>
      <c r="I63" s="117">
        <v>3053.1</v>
      </c>
      <c r="J63" s="117">
        <f t="shared" si="19"/>
        <v>-3053.1</v>
      </c>
      <c r="K63" s="118" t="e">
        <f>#REF!+E63+H63</f>
        <v>#REF!</v>
      </c>
      <c r="L63" s="122"/>
      <c r="M63" s="123"/>
      <c r="O63" s="195"/>
    </row>
    <row r="64" spans="1:15" s="89" customFormat="1" ht="49.5" customHeight="1">
      <c r="A64" s="194"/>
      <c r="B64" s="153" t="s">
        <v>22</v>
      </c>
      <c r="C64" s="116">
        <f>C61+C62+C63</f>
        <v>168396.59999999998</v>
      </c>
      <c r="D64" s="116">
        <f>D61+D62+D63</f>
        <v>175428.59999999998</v>
      </c>
      <c r="E64" s="116" t="e">
        <f>E14+E46+E55</f>
        <v>#REF!</v>
      </c>
      <c r="F64" s="116">
        <v>36740.1</v>
      </c>
      <c r="G64" s="116" t="e">
        <f t="shared" si="18"/>
        <v>#REF!</v>
      </c>
      <c r="H64" s="116" t="e">
        <f>H14+H46+H55</f>
        <v>#REF!</v>
      </c>
      <c r="I64" s="116">
        <v>36740.1</v>
      </c>
      <c r="J64" s="117" t="e">
        <f t="shared" si="19"/>
        <v>#REF!</v>
      </c>
      <c r="K64" s="116" t="e">
        <f>K14+K46+K55</f>
        <v>#REF!</v>
      </c>
      <c r="L64" s="124"/>
      <c r="M64" s="125"/>
      <c r="O64" s="195"/>
    </row>
    <row r="65" spans="1:15" s="89" customFormat="1" ht="49.5" hidden="1" customHeight="1">
      <c r="A65" s="196"/>
      <c r="B65" s="155"/>
      <c r="C65" s="126"/>
      <c r="D65" s="126"/>
      <c r="E65" s="126"/>
      <c r="F65" s="126"/>
      <c r="G65" s="126"/>
      <c r="H65" s="126"/>
      <c r="I65" s="126"/>
      <c r="J65" s="127"/>
      <c r="K65" s="126"/>
      <c r="L65" s="128"/>
      <c r="M65" s="129"/>
      <c r="O65" s="195"/>
    </row>
    <row r="66" spans="1:15" s="89" customFormat="1" ht="49.5" hidden="1" customHeight="1">
      <c r="A66" s="196"/>
      <c r="B66" s="155"/>
      <c r="C66" s="126"/>
      <c r="D66" s="126"/>
      <c r="E66" s="126"/>
      <c r="F66" s="126"/>
      <c r="G66" s="126"/>
      <c r="H66" s="126"/>
      <c r="I66" s="126"/>
      <c r="J66" s="127"/>
      <c r="K66" s="126"/>
      <c r="L66" s="128"/>
      <c r="M66" s="129"/>
      <c r="O66" s="195"/>
    </row>
    <row r="67" spans="1:15" s="184" customFormat="1" ht="63" customHeight="1">
      <c r="A67" s="399" t="s">
        <v>23</v>
      </c>
      <c r="B67" s="400"/>
      <c r="C67" s="400"/>
      <c r="D67" s="400"/>
      <c r="E67" s="400"/>
      <c r="F67" s="400"/>
      <c r="G67" s="400"/>
      <c r="H67" s="400"/>
      <c r="I67" s="400"/>
      <c r="J67" s="400"/>
      <c r="K67" s="400"/>
      <c r="L67" s="400"/>
      <c r="M67" s="130"/>
      <c r="O67" s="90"/>
    </row>
    <row r="68" spans="1:15" s="91" customFormat="1" ht="49.5" customHeight="1">
      <c r="A68" s="364" t="s">
        <v>56</v>
      </c>
      <c r="B68" s="365"/>
      <c r="C68" s="365"/>
      <c r="D68" s="365"/>
      <c r="E68" s="365"/>
      <c r="F68" s="365"/>
      <c r="G68" s="365"/>
      <c r="H68" s="365"/>
      <c r="I68" s="365"/>
      <c r="J68" s="365"/>
      <c r="K68" s="365"/>
      <c r="L68" s="366"/>
      <c r="M68" s="105"/>
      <c r="O68" s="197"/>
    </row>
    <row r="69" spans="1:15" s="91" customFormat="1" ht="47.25" customHeight="1">
      <c r="A69" s="370" t="s">
        <v>50</v>
      </c>
      <c r="B69" s="371"/>
      <c r="C69" s="371"/>
      <c r="D69" s="371"/>
      <c r="E69" s="371"/>
      <c r="F69" s="371"/>
      <c r="G69" s="371"/>
      <c r="H69" s="371"/>
      <c r="I69" s="371"/>
      <c r="J69" s="371"/>
      <c r="K69" s="371"/>
      <c r="L69" s="372"/>
      <c r="M69" s="131"/>
    </row>
    <row r="70" spans="1:15" ht="115.5" customHeight="1">
      <c r="A70" s="198">
        <v>4</v>
      </c>
      <c r="B70" s="149" t="s">
        <v>34</v>
      </c>
      <c r="C70" s="43">
        <f>C71+C72+C73+C74+C75+C76+C77+C78+C79+C80+C81+C82+C83+C84+C85+C86+C87+C88+C89</f>
        <v>392936.81</v>
      </c>
      <c r="D70" s="24">
        <f>D71+D72+D73+D74+D75+D76+D77+D78+D79+D80+D81+D82+D83+D84+D85+D86+D87+D88+D89</f>
        <v>273051.94799999997</v>
      </c>
      <c r="E70" s="24">
        <f>E71+E72+E73</f>
        <v>216547.20000000001</v>
      </c>
      <c r="F70" s="24">
        <v>197450.2</v>
      </c>
      <c r="G70" s="24">
        <f>E70-F70</f>
        <v>19097</v>
      </c>
      <c r="H70" s="24">
        <f>H71+H72+H73</f>
        <v>216547.20000000001</v>
      </c>
      <c r="I70" s="24">
        <v>197450.2</v>
      </c>
      <c r="J70" s="24">
        <f>H70-I70</f>
        <v>19097</v>
      </c>
      <c r="K70" s="24" t="e">
        <f>K71+K72+K73</f>
        <v>#REF!</v>
      </c>
      <c r="L70" s="103" t="s">
        <v>12</v>
      </c>
      <c r="M70" s="103"/>
    </row>
    <row r="71" spans="1:15" ht="79.5" customHeight="1">
      <c r="A71" s="199" t="s">
        <v>54</v>
      </c>
      <c r="B71" s="105" t="s">
        <v>36</v>
      </c>
      <c r="C71" s="43">
        <v>280315.09999999998</v>
      </c>
      <c r="D71" s="24"/>
      <c r="E71" s="24">
        <v>207874.7</v>
      </c>
      <c r="F71" s="24">
        <v>197450.2</v>
      </c>
      <c r="G71" s="24">
        <f t="shared" ref="G71:G73" si="20">E71-F71</f>
        <v>10424.5</v>
      </c>
      <c r="H71" s="24">
        <v>207874.7</v>
      </c>
      <c r="I71" s="24">
        <v>197450.2</v>
      </c>
      <c r="J71" s="24">
        <f t="shared" ref="J71:J73" si="21">H71-I71</f>
        <v>10424.5</v>
      </c>
      <c r="K71" s="132" t="e">
        <f>#REF!+E71+H71</f>
        <v>#REF!</v>
      </c>
      <c r="L71" s="133" t="s">
        <v>12</v>
      </c>
      <c r="M71" s="103"/>
    </row>
    <row r="72" spans="1:15" ht="137.25" customHeight="1">
      <c r="A72" s="199" t="s">
        <v>55</v>
      </c>
      <c r="B72" s="50" t="s">
        <v>35</v>
      </c>
      <c r="C72" s="43">
        <v>87783.58</v>
      </c>
      <c r="D72" s="24">
        <v>136702.21799999999</v>
      </c>
      <c r="E72" s="24">
        <v>4172.5</v>
      </c>
      <c r="F72" s="24">
        <v>0</v>
      </c>
      <c r="G72" s="24">
        <f t="shared" si="20"/>
        <v>4172.5</v>
      </c>
      <c r="H72" s="24">
        <v>4172.5</v>
      </c>
      <c r="I72" s="24">
        <v>0</v>
      </c>
      <c r="J72" s="24">
        <f t="shared" si="21"/>
        <v>4172.5</v>
      </c>
      <c r="K72" s="132" t="e">
        <f>#REF!+E72+H72</f>
        <v>#REF!</v>
      </c>
      <c r="L72" s="103" t="s">
        <v>12</v>
      </c>
      <c r="M72" s="103" t="s">
        <v>121</v>
      </c>
    </row>
    <row r="73" spans="1:15" ht="137.25" customHeight="1">
      <c r="A73" s="190" t="s">
        <v>57</v>
      </c>
      <c r="B73" s="156" t="s">
        <v>58</v>
      </c>
      <c r="C73" s="134">
        <v>3000</v>
      </c>
      <c r="D73" s="24">
        <v>3000</v>
      </c>
      <c r="E73" s="134">
        <v>4500</v>
      </c>
      <c r="F73" s="134">
        <v>0</v>
      </c>
      <c r="G73" s="24">
        <f t="shared" si="20"/>
        <v>4500</v>
      </c>
      <c r="H73" s="134">
        <v>4500</v>
      </c>
      <c r="I73" s="134">
        <v>0</v>
      </c>
      <c r="J73" s="24">
        <f t="shared" si="21"/>
        <v>4500</v>
      </c>
      <c r="K73" s="115" t="e">
        <f>#REF!+E73+H73</f>
        <v>#REF!</v>
      </c>
      <c r="L73" s="103" t="s">
        <v>12</v>
      </c>
      <c r="M73" s="103" t="s">
        <v>113</v>
      </c>
    </row>
    <row r="74" spans="1:15" ht="137.25" customHeight="1">
      <c r="A74" s="190" t="s">
        <v>68</v>
      </c>
      <c r="B74" s="50" t="s">
        <v>67</v>
      </c>
      <c r="C74" s="204">
        <v>0</v>
      </c>
      <c r="D74" s="24">
        <v>15937.7</v>
      </c>
      <c r="E74" s="37">
        <v>12417.7</v>
      </c>
      <c r="F74" s="37">
        <v>1226.5</v>
      </c>
      <c r="G74" s="37">
        <v>0</v>
      </c>
      <c r="H74" s="37">
        <v>2417.6999999999998</v>
      </c>
      <c r="I74" s="37">
        <v>0</v>
      </c>
      <c r="J74" s="37">
        <f>H74-I74</f>
        <v>2417.6999999999998</v>
      </c>
      <c r="K74" s="135" t="e">
        <f>#REF!+E74+H74</f>
        <v>#REF!</v>
      </c>
      <c r="L74" s="103" t="s">
        <v>12</v>
      </c>
      <c r="M74" s="103"/>
    </row>
    <row r="75" spans="1:15" ht="248.25" customHeight="1">
      <c r="A75" s="190" t="s">
        <v>89</v>
      </c>
      <c r="B75" s="50" t="s">
        <v>88</v>
      </c>
      <c r="C75" s="81">
        <v>13204.93</v>
      </c>
      <c r="D75" s="24">
        <v>15481.83</v>
      </c>
      <c r="E75" s="37"/>
      <c r="F75" s="37"/>
      <c r="G75" s="37"/>
      <c r="H75" s="37"/>
      <c r="I75" s="81"/>
      <c r="J75" s="81"/>
      <c r="K75" s="136"/>
      <c r="L75" s="103" t="s">
        <v>12</v>
      </c>
      <c r="M75" s="103" t="s">
        <v>103</v>
      </c>
    </row>
    <row r="76" spans="1:15" ht="24" customHeight="1">
      <c r="A76" s="390" t="s">
        <v>106</v>
      </c>
      <c r="B76" s="321" t="s">
        <v>92</v>
      </c>
      <c r="C76" s="37">
        <v>100</v>
      </c>
      <c r="D76" s="25">
        <v>100</v>
      </c>
      <c r="E76" s="25">
        <v>100</v>
      </c>
      <c r="F76" s="25">
        <v>5.7</v>
      </c>
      <c r="G76" s="25">
        <f>E76-F76</f>
        <v>94.3</v>
      </c>
      <c r="H76" s="25">
        <v>100</v>
      </c>
      <c r="I76" s="25">
        <v>5.7</v>
      </c>
      <c r="J76" s="25">
        <f>H76-I76</f>
        <v>94.3</v>
      </c>
      <c r="K76" s="107" t="e">
        <f>#REF!+E76+H76</f>
        <v>#REF!</v>
      </c>
      <c r="L76" s="114" t="s">
        <v>12</v>
      </c>
      <c r="M76" s="103"/>
    </row>
    <row r="77" spans="1:15" ht="67.5" customHeight="1">
      <c r="A77" s="402"/>
      <c r="B77" s="388"/>
      <c r="C77" s="37">
        <v>2355</v>
      </c>
      <c r="D77" s="25">
        <v>2745</v>
      </c>
      <c r="E77" s="25">
        <v>2355</v>
      </c>
      <c r="F77" s="25">
        <v>2000</v>
      </c>
      <c r="G77" s="25">
        <f>E77-F77</f>
        <v>355</v>
      </c>
      <c r="H77" s="25">
        <v>2355</v>
      </c>
      <c r="I77" s="25">
        <v>2000</v>
      </c>
      <c r="J77" s="25">
        <f>H77-I77</f>
        <v>355</v>
      </c>
      <c r="K77" s="107" t="e">
        <f>#REF!+E77+H77</f>
        <v>#REF!</v>
      </c>
      <c r="L77" s="114" t="s">
        <v>8</v>
      </c>
      <c r="M77" s="103"/>
    </row>
    <row r="78" spans="1:15" ht="60.75" customHeight="1">
      <c r="A78" s="390" t="s">
        <v>107</v>
      </c>
      <c r="B78" s="321" t="s">
        <v>65</v>
      </c>
      <c r="C78" s="37">
        <v>352.2</v>
      </c>
      <c r="D78" s="25">
        <v>352.2</v>
      </c>
      <c r="E78" s="25">
        <v>352.2</v>
      </c>
      <c r="F78" s="25"/>
      <c r="G78" s="25"/>
      <c r="H78" s="25">
        <v>352.2</v>
      </c>
      <c r="I78" s="25"/>
      <c r="J78" s="25"/>
      <c r="K78" s="107" t="e">
        <f>#REF!+E78+H78</f>
        <v>#REF!</v>
      </c>
      <c r="L78" s="114" t="s">
        <v>12</v>
      </c>
      <c r="M78" s="103"/>
    </row>
    <row r="79" spans="1:15" ht="60.75" customHeight="1">
      <c r="A79" s="391"/>
      <c r="B79" s="389"/>
      <c r="C79" s="37">
        <v>1761</v>
      </c>
      <c r="D79" s="25">
        <v>1761</v>
      </c>
      <c r="E79" s="25">
        <v>1761</v>
      </c>
      <c r="F79" s="25">
        <v>1056.5999999999999</v>
      </c>
      <c r="G79" s="25">
        <f>E79-F79</f>
        <v>704.40000000000009</v>
      </c>
      <c r="H79" s="25">
        <v>1761</v>
      </c>
      <c r="I79" s="25">
        <v>1056.5999999999999</v>
      </c>
      <c r="J79" s="25">
        <f>H79-I79</f>
        <v>704.40000000000009</v>
      </c>
      <c r="K79" s="107" t="e">
        <f>#REF!+E79+H79</f>
        <v>#REF!</v>
      </c>
      <c r="L79" s="114" t="s">
        <v>8</v>
      </c>
      <c r="M79" s="103"/>
    </row>
    <row r="80" spans="1:15" ht="68.25" customHeight="1">
      <c r="A80" s="390" t="s">
        <v>108</v>
      </c>
      <c r="B80" s="321" t="s">
        <v>47</v>
      </c>
      <c r="C80" s="37">
        <v>117.4</v>
      </c>
      <c r="D80" s="25">
        <v>117.4</v>
      </c>
      <c r="E80" s="25">
        <v>117.4</v>
      </c>
      <c r="F80" s="25"/>
      <c r="G80" s="25"/>
      <c r="H80" s="25">
        <v>117.4</v>
      </c>
      <c r="I80" s="25"/>
      <c r="J80" s="25"/>
      <c r="K80" s="107" t="e">
        <f>#REF!+E80+H80</f>
        <v>#REF!</v>
      </c>
      <c r="L80" s="114" t="s">
        <v>12</v>
      </c>
      <c r="M80" s="103"/>
    </row>
    <row r="81" spans="1:13" ht="68.25" customHeight="1">
      <c r="A81" s="387"/>
      <c r="B81" s="401"/>
      <c r="C81" s="37">
        <v>528.29999999999995</v>
      </c>
      <c r="D81" s="25">
        <v>528.29999999999995</v>
      </c>
      <c r="E81" s="25">
        <v>528.29999999999995</v>
      </c>
      <c r="F81" s="25">
        <v>352.2</v>
      </c>
      <c r="G81" s="25">
        <f t="shared" ref="G81:G87" si="22">E81-F81</f>
        <v>176.09999999999997</v>
      </c>
      <c r="H81" s="25">
        <v>528.29999999999995</v>
      </c>
      <c r="I81" s="25">
        <v>352.2</v>
      </c>
      <c r="J81" s="25">
        <f t="shared" ref="J81:J87" si="23">H81-I81</f>
        <v>176.09999999999997</v>
      </c>
      <c r="K81" s="107" t="e">
        <f>#REF!+E81+H81</f>
        <v>#REF!</v>
      </c>
      <c r="L81" s="114" t="s">
        <v>8</v>
      </c>
      <c r="M81" s="103"/>
    </row>
    <row r="82" spans="1:13" ht="55.5" customHeight="1">
      <c r="A82" s="358" t="s">
        <v>109</v>
      </c>
      <c r="B82" s="360" t="s">
        <v>76</v>
      </c>
      <c r="C82" s="37">
        <v>293.5</v>
      </c>
      <c r="D82" s="25">
        <v>293.5</v>
      </c>
      <c r="E82" s="25">
        <v>293.5</v>
      </c>
      <c r="F82" s="25">
        <v>85.9</v>
      </c>
      <c r="G82" s="25">
        <f t="shared" si="22"/>
        <v>207.6</v>
      </c>
      <c r="H82" s="25">
        <v>293.5</v>
      </c>
      <c r="I82" s="25">
        <v>85.9</v>
      </c>
      <c r="J82" s="25">
        <f t="shared" si="23"/>
        <v>207.6</v>
      </c>
      <c r="K82" s="107" t="e">
        <f>#REF!+E82+H82</f>
        <v>#REF!</v>
      </c>
      <c r="L82" s="114" t="s">
        <v>12</v>
      </c>
      <c r="M82" s="103"/>
    </row>
    <row r="83" spans="1:13" ht="63" customHeight="1">
      <c r="A83" s="359"/>
      <c r="B83" s="401"/>
      <c r="C83" s="37">
        <v>880.5</v>
      </c>
      <c r="D83" s="25">
        <v>880.5</v>
      </c>
      <c r="E83" s="25">
        <v>880.5</v>
      </c>
      <c r="F83" s="25">
        <v>880.4</v>
      </c>
      <c r="G83" s="25">
        <f t="shared" si="22"/>
        <v>0.10000000000002274</v>
      </c>
      <c r="H83" s="25">
        <v>880.5</v>
      </c>
      <c r="I83" s="25">
        <v>880.4</v>
      </c>
      <c r="J83" s="25">
        <f t="shared" si="23"/>
        <v>0.10000000000002274</v>
      </c>
      <c r="K83" s="107" t="e">
        <f>#REF!+E83+H83</f>
        <v>#REF!</v>
      </c>
      <c r="L83" s="114" t="s">
        <v>8</v>
      </c>
      <c r="M83" s="103"/>
    </row>
    <row r="84" spans="1:13" ht="67.5" customHeight="1">
      <c r="A84" s="358" t="s">
        <v>110</v>
      </c>
      <c r="B84" s="360" t="s">
        <v>75</v>
      </c>
      <c r="C84" s="37">
        <v>234.8</v>
      </c>
      <c r="D84" s="25">
        <v>234.8</v>
      </c>
      <c r="E84" s="25">
        <v>234.8</v>
      </c>
      <c r="F84" s="25">
        <v>68.7</v>
      </c>
      <c r="G84" s="25">
        <f t="shared" si="22"/>
        <v>166.10000000000002</v>
      </c>
      <c r="H84" s="25">
        <v>234.8</v>
      </c>
      <c r="I84" s="25">
        <v>68.7</v>
      </c>
      <c r="J84" s="25">
        <f t="shared" si="23"/>
        <v>166.10000000000002</v>
      </c>
      <c r="K84" s="107" t="e">
        <f>#REF!+E84+H84</f>
        <v>#REF!</v>
      </c>
      <c r="L84" s="114" t="s">
        <v>12</v>
      </c>
      <c r="M84" s="103"/>
    </row>
    <row r="85" spans="1:13" ht="67.5" customHeight="1">
      <c r="A85" s="387"/>
      <c r="B85" s="361"/>
      <c r="C85" s="37">
        <v>1584.9</v>
      </c>
      <c r="D85" s="25">
        <v>1584.9</v>
      </c>
      <c r="E85" s="25">
        <v>1584.9</v>
      </c>
      <c r="F85" s="25">
        <v>704.5</v>
      </c>
      <c r="G85" s="25">
        <f t="shared" si="22"/>
        <v>880.40000000000009</v>
      </c>
      <c r="H85" s="25">
        <v>1584.9</v>
      </c>
      <c r="I85" s="25">
        <v>704.5</v>
      </c>
      <c r="J85" s="25">
        <f t="shared" si="23"/>
        <v>880.40000000000009</v>
      </c>
      <c r="K85" s="107" t="e">
        <f>#REF!+E85+H85</f>
        <v>#REF!</v>
      </c>
      <c r="L85" s="114" t="s">
        <v>8</v>
      </c>
      <c r="M85" s="103"/>
    </row>
    <row r="86" spans="1:13" ht="38.25" customHeight="1">
      <c r="A86" s="358" t="s">
        <v>111</v>
      </c>
      <c r="B86" s="360" t="s">
        <v>64</v>
      </c>
      <c r="C86" s="37">
        <v>10</v>
      </c>
      <c r="D86" s="25">
        <v>10</v>
      </c>
      <c r="E86" s="25">
        <v>10</v>
      </c>
      <c r="F86" s="25">
        <v>0</v>
      </c>
      <c r="G86" s="25">
        <f t="shared" si="22"/>
        <v>10</v>
      </c>
      <c r="H86" s="25">
        <v>10</v>
      </c>
      <c r="I86" s="25">
        <v>0</v>
      </c>
      <c r="J86" s="25">
        <f t="shared" si="23"/>
        <v>10</v>
      </c>
      <c r="K86" s="107" t="e">
        <f>#REF!+E86+H86</f>
        <v>#REF!</v>
      </c>
      <c r="L86" s="114" t="s">
        <v>12</v>
      </c>
      <c r="M86" s="103"/>
    </row>
    <row r="87" spans="1:13" ht="38.25" customHeight="1">
      <c r="A87" s="403"/>
      <c r="B87" s="356"/>
      <c r="C87" s="37">
        <v>322.60000000000002</v>
      </c>
      <c r="D87" s="25">
        <v>322.60000000000002</v>
      </c>
      <c r="E87" s="25">
        <v>322.60000000000002</v>
      </c>
      <c r="F87" s="25">
        <v>0</v>
      </c>
      <c r="G87" s="25">
        <f t="shared" si="22"/>
        <v>322.60000000000002</v>
      </c>
      <c r="H87" s="25">
        <v>322.60000000000002</v>
      </c>
      <c r="I87" s="25">
        <v>0</v>
      </c>
      <c r="J87" s="25">
        <f t="shared" si="23"/>
        <v>322.60000000000002</v>
      </c>
      <c r="K87" s="107" t="e">
        <f>#REF!+E87+H87</f>
        <v>#REF!</v>
      </c>
      <c r="L87" s="114" t="s">
        <v>62</v>
      </c>
      <c r="M87" s="103"/>
    </row>
    <row r="88" spans="1:13" ht="83.25" customHeight="1">
      <c r="A88" s="358" t="s">
        <v>112</v>
      </c>
      <c r="B88" s="360" t="s">
        <v>66</v>
      </c>
      <c r="C88" s="37">
        <v>23</v>
      </c>
      <c r="D88" s="25">
        <v>23000</v>
      </c>
      <c r="E88" s="25">
        <v>70</v>
      </c>
      <c r="F88" s="25">
        <v>0</v>
      </c>
      <c r="G88" s="25">
        <f t="shared" ref="G88" si="24">E88-F88</f>
        <v>70</v>
      </c>
      <c r="H88" s="25">
        <v>70</v>
      </c>
      <c r="I88" s="25">
        <v>0</v>
      </c>
      <c r="J88" s="25">
        <f t="shared" ref="J88" si="25">H88-I88</f>
        <v>70</v>
      </c>
      <c r="K88" s="107" t="e">
        <f>#REF!+E88+H88</f>
        <v>#REF!</v>
      </c>
      <c r="L88" s="114" t="s">
        <v>12</v>
      </c>
      <c r="M88" s="103"/>
    </row>
    <row r="89" spans="1:13" ht="83.25" customHeight="1">
      <c r="A89" s="403"/>
      <c r="B89" s="356"/>
      <c r="C89" s="37">
        <v>70</v>
      </c>
      <c r="D89" s="25">
        <v>70000</v>
      </c>
      <c r="E89" s="25">
        <v>70</v>
      </c>
      <c r="F89" s="25">
        <v>0</v>
      </c>
      <c r="G89" s="25">
        <f t="shared" ref="G89" si="26">E89-F89</f>
        <v>70</v>
      </c>
      <c r="H89" s="25">
        <v>70</v>
      </c>
      <c r="I89" s="25">
        <v>0</v>
      </c>
      <c r="J89" s="25">
        <f t="shared" ref="J89" si="27">H89-I89</f>
        <v>70</v>
      </c>
      <c r="K89" s="107" t="e">
        <f>#REF!+E89+H89</f>
        <v>#REF!</v>
      </c>
      <c r="L89" s="103" t="s">
        <v>62</v>
      </c>
      <c r="M89" s="103"/>
    </row>
    <row r="90" spans="1:13" s="200" customFormat="1" ht="30.75">
      <c r="A90" s="194"/>
      <c r="B90" s="157" t="s">
        <v>20</v>
      </c>
      <c r="C90" s="138">
        <f>C70</f>
        <v>392936.81</v>
      </c>
      <c r="D90" s="138">
        <f>D70</f>
        <v>273051.94799999997</v>
      </c>
      <c r="E90" s="137">
        <f>E70</f>
        <v>216547.20000000001</v>
      </c>
      <c r="F90" s="137">
        <v>197450.2</v>
      </c>
      <c r="G90" s="137">
        <f>E90-F90</f>
        <v>19097</v>
      </c>
      <c r="H90" s="137">
        <f>H70</f>
        <v>216547.20000000001</v>
      </c>
      <c r="I90" s="139">
        <v>197450.2</v>
      </c>
      <c r="J90" s="139">
        <f>H90-I90</f>
        <v>19097</v>
      </c>
      <c r="K90" s="140" t="e">
        <f>#REF!+E90+H90</f>
        <v>#REF!</v>
      </c>
      <c r="L90" s="123"/>
      <c r="M90" s="123"/>
    </row>
    <row r="91" spans="1:13" s="200" customFormat="1" ht="30.75">
      <c r="A91" s="194"/>
      <c r="B91" s="157" t="s">
        <v>22</v>
      </c>
      <c r="C91" s="138">
        <f>C90</f>
        <v>392936.81</v>
      </c>
      <c r="D91" s="24" t="e">
        <f>#REF!-#REF!</f>
        <v>#REF!</v>
      </c>
      <c r="E91" s="137">
        <f t="shared" ref="E91:K91" si="28">E90</f>
        <v>216547.20000000001</v>
      </c>
      <c r="F91" s="137">
        <v>197450.2</v>
      </c>
      <c r="G91" s="137">
        <f>E91-F91</f>
        <v>19097</v>
      </c>
      <c r="H91" s="137">
        <f t="shared" si="28"/>
        <v>216547.20000000001</v>
      </c>
      <c r="I91" s="137">
        <v>197450.2</v>
      </c>
      <c r="J91" s="139">
        <f>H91-I91</f>
        <v>19097</v>
      </c>
      <c r="K91" s="137" t="e">
        <f t="shared" si="28"/>
        <v>#REF!</v>
      </c>
      <c r="L91" s="123"/>
      <c r="M91" s="123"/>
    </row>
    <row r="92" spans="1:13" s="202" customFormat="1" ht="41.25" customHeight="1">
      <c r="A92" s="201"/>
      <c r="B92" s="158" t="s">
        <v>24</v>
      </c>
      <c r="C92" s="142">
        <f>C91+C64</f>
        <v>561333.40999999992</v>
      </c>
      <c r="D92" s="141" t="e">
        <f>#REF!-#REF!</f>
        <v>#REF!</v>
      </c>
      <c r="E92" s="141" t="e">
        <f t="shared" ref="E92:K92" si="29">E91+E64</f>
        <v>#REF!</v>
      </c>
      <c r="F92" s="141">
        <f t="shared" si="29"/>
        <v>234190.30000000002</v>
      </c>
      <c r="G92" s="141" t="e">
        <f t="shared" si="29"/>
        <v>#REF!</v>
      </c>
      <c r="H92" s="141" t="e">
        <f t="shared" si="29"/>
        <v>#REF!</v>
      </c>
      <c r="I92" s="141">
        <f t="shared" si="29"/>
        <v>234190.30000000002</v>
      </c>
      <c r="J92" s="141" t="e">
        <f t="shared" si="29"/>
        <v>#REF!</v>
      </c>
      <c r="K92" s="141" t="e">
        <f t="shared" si="29"/>
        <v>#REF!</v>
      </c>
      <c r="L92" s="143"/>
      <c r="M92" s="143"/>
    </row>
    <row r="93" spans="1:13" s="200" customFormat="1" ht="30.75">
      <c r="A93" s="194"/>
      <c r="B93" s="157" t="s">
        <v>20</v>
      </c>
      <c r="C93" s="145">
        <f>C90+C61</f>
        <v>511080.70999999996</v>
      </c>
      <c r="D93" s="141" t="e">
        <f>#REF!-#REF!</f>
        <v>#REF!</v>
      </c>
      <c r="E93" s="144">
        <f>E90+E61</f>
        <v>245046.90000000002</v>
      </c>
      <c r="F93" s="144">
        <v>222827</v>
      </c>
      <c r="G93" s="141">
        <f t="shared" ref="G93:G95" si="30">E93-F93</f>
        <v>22219.900000000023</v>
      </c>
      <c r="H93" s="144">
        <f>H90+H61</f>
        <v>244484.90000000002</v>
      </c>
      <c r="I93" s="146">
        <v>222827</v>
      </c>
      <c r="J93" s="147">
        <f t="shared" ref="J93:J95" si="31">H93-I93</f>
        <v>21657.900000000023</v>
      </c>
      <c r="K93" s="140" t="e">
        <f>#REF!+E93+H93</f>
        <v>#REF!</v>
      </c>
      <c r="L93" s="123"/>
      <c r="M93" s="123"/>
    </row>
    <row r="94" spans="1:13" s="200" customFormat="1" ht="30.75">
      <c r="A94" s="194"/>
      <c r="B94" s="157" t="s">
        <v>21</v>
      </c>
      <c r="C94" s="145">
        <f>C62</f>
        <v>43560.299999999996</v>
      </c>
      <c r="D94" s="141" t="e">
        <f>#REF!-#REF!</f>
        <v>#REF!</v>
      </c>
      <c r="E94" s="144" t="e">
        <f t="shared" ref="E94:K94" si="32">E62</f>
        <v>#REF!</v>
      </c>
      <c r="F94" s="144">
        <v>8310.2000000000007</v>
      </c>
      <c r="G94" s="141" t="e">
        <f t="shared" si="30"/>
        <v>#REF!</v>
      </c>
      <c r="H94" s="144" t="e">
        <f t="shared" si="32"/>
        <v>#REF!</v>
      </c>
      <c r="I94" s="144">
        <v>8310.2000000000007</v>
      </c>
      <c r="J94" s="147" t="e">
        <f t="shared" si="31"/>
        <v>#REF!</v>
      </c>
      <c r="K94" s="144" t="e">
        <f t="shared" si="32"/>
        <v>#REF!</v>
      </c>
      <c r="L94" s="123"/>
      <c r="M94" s="123"/>
    </row>
    <row r="95" spans="1:13" s="200" customFormat="1" ht="30.75">
      <c r="A95" s="194"/>
      <c r="B95" s="157" t="s">
        <v>25</v>
      </c>
      <c r="C95" s="145">
        <f>C63</f>
        <v>6692.4</v>
      </c>
      <c r="D95" s="141" t="e">
        <f>#REF!-#REF!</f>
        <v>#REF!</v>
      </c>
      <c r="E95" s="144">
        <f>E63</f>
        <v>0</v>
      </c>
      <c r="F95" s="144">
        <v>3053.1</v>
      </c>
      <c r="G95" s="141">
        <f t="shared" si="30"/>
        <v>-3053.1</v>
      </c>
      <c r="H95" s="144">
        <f>H63</f>
        <v>0</v>
      </c>
      <c r="I95" s="146">
        <v>3053.1</v>
      </c>
      <c r="J95" s="147">
        <f t="shared" si="31"/>
        <v>-3053.1</v>
      </c>
      <c r="K95" s="140" t="e">
        <f>#REF!+E95+H95</f>
        <v>#REF!</v>
      </c>
      <c r="L95" s="123"/>
      <c r="M95" s="123"/>
    </row>
  </sheetData>
  <mergeCells count="59">
    <mergeCell ref="A78:A79"/>
    <mergeCell ref="B88:B89"/>
    <mergeCell ref="A88:A89"/>
    <mergeCell ref="A19:A20"/>
    <mergeCell ref="B19:B20"/>
    <mergeCell ref="A21:A22"/>
    <mergeCell ref="B21:B22"/>
    <mergeCell ref="A23:A25"/>
    <mergeCell ref="B23:B25"/>
    <mergeCell ref="A39:A40"/>
    <mergeCell ref="B39:B40"/>
    <mergeCell ref="A30:A31"/>
    <mergeCell ref="B30:B31"/>
    <mergeCell ref="A32:A33"/>
    <mergeCell ref="B32:B33"/>
    <mergeCell ref="A86:A87"/>
    <mergeCell ref="B86:B87"/>
    <mergeCell ref="B43:B45"/>
    <mergeCell ref="B47:B49"/>
    <mergeCell ref="B51:B53"/>
    <mergeCell ref="A67:L67"/>
    <mergeCell ref="B57:B58"/>
    <mergeCell ref="A84:A85"/>
    <mergeCell ref="B84:B85"/>
    <mergeCell ref="A82:A83"/>
    <mergeCell ref="B82:B83"/>
    <mergeCell ref="A68:L68"/>
    <mergeCell ref="A80:A81"/>
    <mergeCell ref="B80:B81"/>
    <mergeCell ref="A76:A77"/>
    <mergeCell ref="B78:B79"/>
    <mergeCell ref="B76:B77"/>
    <mergeCell ref="A28:A29"/>
    <mergeCell ref="B28:B29"/>
    <mergeCell ref="B11:B13"/>
    <mergeCell ref="A17:A18"/>
    <mergeCell ref="B17:B18"/>
    <mergeCell ref="A69:L69"/>
    <mergeCell ref="K1:L1"/>
    <mergeCell ref="A4:L4"/>
    <mergeCell ref="A5:L5"/>
    <mergeCell ref="K2:M2"/>
    <mergeCell ref="H3:M3"/>
    <mergeCell ref="M6:M7"/>
    <mergeCell ref="A56:A58"/>
    <mergeCell ref="A51:A54"/>
    <mergeCell ref="A47:A50"/>
    <mergeCell ref="A43:A46"/>
    <mergeCell ref="A11:A14"/>
    <mergeCell ref="A6:A7"/>
    <mergeCell ref="B6:B7"/>
    <mergeCell ref="C6:H6"/>
    <mergeCell ref="K6:K7"/>
    <mergeCell ref="L6:L7"/>
    <mergeCell ref="A26:A27"/>
    <mergeCell ref="B26:B27"/>
    <mergeCell ref="A8:L8"/>
    <mergeCell ref="A9:L9"/>
    <mergeCell ref="A10:L10"/>
  </mergeCells>
  <phoneticPr fontId="19" type="noConversion"/>
  <pageMargins left="0.19685039370078741" right="0.15748031496062992" top="0.39370078740157483" bottom="0.15748031496062992" header="0.11811023622047245" footer="0.15748031496062992"/>
  <pageSetup paperSize="9" scale="49" fitToHeight="0" orientation="portrait" r:id="rId1"/>
  <rowBreaks count="1" manualBreakCount="1">
    <brk id="4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S99"/>
  <sheetViews>
    <sheetView view="pageBreakPreview" topLeftCell="A2" zoomScale="60" zoomScaleNormal="60" workbookViewId="0">
      <selection activeCell="A90" sqref="A90:XFD90"/>
    </sheetView>
  </sheetViews>
  <sheetFormatPr defaultColWidth="9.140625" defaultRowHeight="23.25"/>
  <cols>
    <col min="1" max="1" width="11.28515625" style="23" bestFit="1" customWidth="1"/>
    <col min="2" max="2" width="67.5703125" customWidth="1"/>
    <col min="3" max="4" width="28" style="32" hidden="1" customWidth="1"/>
    <col min="5" max="5" width="22.5703125" style="8" customWidth="1"/>
    <col min="6" max="7" width="28.28515625" style="8" hidden="1" customWidth="1"/>
    <col min="8" max="10" width="28.28515625" style="8" customWidth="1"/>
    <col min="11" max="12" width="28.28515625" style="8" hidden="1" customWidth="1"/>
    <col min="13" max="13" width="23" style="9" customWidth="1"/>
    <col min="14" max="14" width="27.42578125" style="9" customWidth="1"/>
    <col min="15" max="15" width="27.42578125" style="174" customWidth="1"/>
    <col min="16" max="16" width="13.5703125" customWidth="1"/>
    <col min="17" max="17" width="9.140625" customWidth="1"/>
  </cols>
  <sheetData>
    <row r="1" spans="1:19" ht="51.75" hidden="1" customHeight="1"/>
    <row r="2" spans="1:19" ht="31.5" customHeight="1">
      <c r="C2" s="33"/>
      <c r="D2" s="33"/>
      <c r="E2" s="9"/>
      <c r="F2" s="9"/>
      <c r="G2" s="9"/>
      <c r="H2" s="9"/>
      <c r="I2" s="9"/>
      <c r="J2" s="85" t="s">
        <v>114</v>
      </c>
      <c r="K2" s="9"/>
      <c r="L2" s="9"/>
    </row>
    <row r="3" spans="1:19" ht="21" customHeight="1">
      <c r="A3" s="420" t="s">
        <v>101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</row>
    <row r="4" spans="1:19" ht="24.75">
      <c r="A4" s="426" t="s">
        <v>1</v>
      </c>
      <c r="B4" s="426" t="s">
        <v>2</v>
      </c>
      <c r="C4" s="83"/>
      <c r="D4" s="83"/>
      <c r="E4" s="386" t="s">
        <v>81</v>
      </c>
      <c r="F4" s="313"/>
      <c r="G4" s="313"/>
      <c r="H4" s="313"/>
      <c r="I4" s="313"/>
      <c r="J4" s="297" t="s">
        <v>82</v>
      </c>
      <c r="K4" s="424"/>
      <c r="L4" s="424"/>
      <c r="M4" s="424"/>
      <c r="N4" s="425"/>
      <c r="O4" s="84"/>
    </row>
    <row r="5" spans="1:19" ht="11.25" customHeight="1">
      <c r="A5" s="427"/>
      <c r="B5" s="427"/>
      <c r="C5" s="35" t="s">
        <v>71</v>
      </c>
      <c r="D5" s="54" t="s">
        <v>72</v>
      </c>
      <c r="E5" s="313"/>
      <c r="F5" s="313"/>
      <c r="G5" s="313"/>
      <c r="H5" s="313"/>
      <c r="I5" s="313"/>
      <c r="J5" s="424"/>
      <c r="K5" s="424"/>
      <c r="L5" s="424"/>
      <c r="M5" s="424"/>
      <c r="N5" s="425"/>
      <c r="O5" s="84"/>
    </row>
    <row r="6" spans="1:19" ht="60" customHeight="1" thickBot="1">
      <c r="A6" s="339"/>
      <c r="B6" s="339"/>
      <c r="C6" s="35"/>
      <c r="D6" s="54"/>
      <c r="E6" s="55" t="s">
        <v>85</v>
      </c>
      <c r="F6" s="56" t="s">
        <v>102</v>
      </c>
      <c r="G6" s="56" t="s">
        <v>72</v>
      </c>
      <c r="H6" s="86" t="s">
        <v>102</v>
      </c>
      <c r="I6" s="57" t="s">
        <v>72</v>
      </c>
      <c r="J6" s="94" t="s">
        <v>115</v>
      </c>
      <c r="K6" s="95" t="s">
        <v>116</v>
      </c>
      <c r="L6" s="95" t="s">
        <v>72</v>
      </c>
      <c r="M6" s="86" t="s">
        <v>116</v>
      </c>
      <c r="N6" s="176" t="s">
        <v>72</v>
      </c>
      <c r="O6" s="31"/>
    </row>
    <row r="7" spans="1:19" s="7" customFormat="1" ht="30" customHeight="1">
      <c r="A7" s="428" t="s">
        <v>6</v>
      </c>
      <c r="B7" s="429"/>
      <c r="C7" s="429"/>
      <c r="D7" s="429"/>
      <c r="E7" s="430"/>
      <c r="F7" s="430"/>
      <c r="G7" s="430"/>
      <c r="H7" s="430"/>
      <c r="I7" s="430"/>
      <c r="J7" s="430"/>
      <c r="K7" s="430"/>
      <c r="L7" s="430"/>
      <c r="M7" s="406"/>
      <c r="N7" s="406"/>
      <c r="O7" s="84"/>
    </row>
    <row r="8" spans="1:19" s="4" customFormat="1" ht="75" customHeight="1">
      <c r="A8" s="416" t="s">
        <v>52</v>
      </c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87"/>
      <c r="N8" s="87"/>
      <c r="O8" s="181"/>
    </row>
    <row r="9" spans="1:19" s="4" customFormat="1" ht="101.25" customHeight="1" thickBot="1">
      <c r="A9" s="421" t="s">
        <v>84</v>
      </c>
      <c r="B9" s="421"/>
      <c r="C9" s="421"/>
      <c r="D9" s="421"/>
      <c r="E9" s="422"/>
      <c r="F9" s="422"/>
      <c r="G9" s="422"/>
      <c r="H9" s="422"/>
      <c r="I9" s="422"/>
      <c r="J9" s="422"/>
      <c r="K9" s="422"/>
      <c r="L9" s="422"/>
      <c r="M9" s="87"/>
      <c r="N9" s="87"/>
      <c r="O9" s="181"/>
    </row>
    <row r="10" spans="1:19" ht="126.75" customHeight="1">
      <c r="A10" s="423">
        <v>1</v>
      </c>
      <c r="B10" s="416" t="s">
        <v>31</v>
      </c>
      <c r="C10" s="25">
        <v>17874.599999999999</v>
      </c>
      <c r="D10" s="58" t="e">
        <f>#REF!-C10</f>
        <v>#REF!</v>
      </c>
      <c r="E10" s="64">
        <f>E18+E20+E22+E25+E27+E29+E31+E33+E34+E35+E40+E38</f>
        <v>21088.1</v>
      </c>
      <c r="F10" s="64">
        <f t="shared" ref="F10:G10" si="0">F18+F20+F22+F25+F27+F29+F31+F33+F34+F35+F40+F38</f>
        <v>18055.099999999999</v>
      </c>
      <c r="G10" s="64">
        <f t="shared" si="0"/>
        <v>2563.3999999999996</v>
      </c>
      <c r="H10" s="64">
        <f>H18+H20+H22+H25+H27+H29+H31+H33+H34+H35+H40+H38</f>
        <v>19980.199999999997</v>
      </c>
      <c r="I10" s="65">
        <f t="shared" ref="I10" si="1">I18+I20+I22+I25+I27+I29+I31+I33+I34+I35+I40+I38</f>
        <v>-1107.9000000000001</v>
      </c>
      <c r="J10" s="64">
        <f>J18+J20+J22+J25+J27+J29+J31+J33+J34+J35+J40+J38</f>
        <v>21088.1</v>
      </c>
      <c r="K10" s="96">
        <v>19751.2</v>
      </c>
      <c r="L10" s="96">
        <f>J10-K10</f>
        <v>1336.8999999999978</v>
      </c>
      <c r="M10" s="97">
        <f>M18+M20+M22+M25+M27+M29+M31+M33+M34+M35+M40+M38</f>
        <v>19980.199999999997</v>
      </c>
      <c r="N10" s="177">
        <f>M10-J10</f>
        <v>-1107.9000000000015</v>
      </c>
      <c r="O10" s="175"/>
    </row>
    <row r="11" spans="1:19" ht="32.25" customHeight="1">
      <c r="A11" s="423"/>
      <c r="B11" s="416"/>
      <c r="C11" s="25">
        <v>43085.2</v>
      </c>
      <c r="D11" s="58" t="e">
        <f>#REF!-C11</f>
        <v>#REF!</v>
      </c>
      <c r="E11" s="66">
        <f>E19+E23+E26+E28+E30+E32+E39+E21+E37</f>
        <v>10086.799999999999</v>
      </c>
      <c r="F11" s="66">
        <f t="shared" ref="F11:H11" si="2">F19+F23+F26+F28+F30+F32+F39+F21+F37</f>
        <v>7498.5999999999995</v>
      </c>
      <c r="G11" s="66">
        <f t="shared" si="2"/>
        <v>2588.1999999999998</v>
      </c>
      <c r="H11" s="66">
        <f t="shared" si="2"/>
        <v>2584.5</v>
      </c>
      <c r="I11" s="67">
        <f t="shared" ref="I11" si="3">I19+I23+I26+I28+I30+I32+I39+I21+I37</f>
        <v>-7502.3</v>
      </c>
      <c r="J11" s="66">
        <f>J19+J23+J26+J28+J30+J32+J39+J21+J37</f>
        <v>10086.799999999999</v>
      </c>
      <c r="K11" s="25">
        <v>7498.6</v>
      </c>
      <c r="L11" s="25">
        <f t="shared" ref="L11:L12" si="4">J11-K11</f>
        <v>2588.1999999999989</v>
      </c>
      <c r="M11" s="88">
        <v>2584.5</v>
      </c>
      <c r="N11" s="178">
        <f t="shared" ref="N11:N74" si="5">M11-J11</f>
        <v>-7502.2999999999993</v>
      </c>
      <c r="O11" s="175"/>
      <c r="P11" s="2"/>
    </row>
    <row r="12" spans="1:19" ht="32.25" customHeight="1">
      <c r="A12" s="423"/>
      <c r="B12" s="416"/>
      <c r="C12" s="25">
        <v>0</v>
      </c>
      <c r="D12" s="58" t="e">
        <f>#REF!-C12</f>
        <v>#REF!</v>
      </c>
      <c r="E12" s="66">
        <v>0</v>
      </c>
      <c r="F12" s="25">
        <v>1</v>
      </c>
      <c r="G12" s="25">
        <v>2</v>
      </c>
      <c r="H12" s="25">
        <v>0</v>
      </c>
      <c r="I12" s="67">
        <v>0</v>
      </c>
      <c r="J12" s="66">
        <v>0</v>
      </c>
      <c r="K12" s="25">
        <v>0</v>
      </c>
      <c r="L12" s="25">
        <f t="shared" si="4"/>
        <v>0</v>
      </c>
      <c r="M12" s="88">
        <f t="shared" ref="M12:M60" si="6">H12</f>
        <v>0</v>
      </c>
      <c r="N12" s="178">
        <f t="shared" si="5"/>
        <v>0</v>
      </c>
      <c r="O12" s="175"/>
    </row>
    <row r="13" spans="1:19" ht="105.75" customHeight="1">
      <c r="A13" s="11"/>
      <c r="B13" s="17" t="s">
        <v>37</v>
      </c>
      <c r="C13" s="25">
        <f>C10+C11</f>
        <v>60959.799999999996</v>
      </c>
      <c r="D13" s="58" t="e">
        <f>#REF!-C13</f>
        <v>#REF!</v>
      </c>
      <c r="E13" s="66">
        <f>E10+E11+E12</f>
        <v>31174.899999999998</v>
      </c>
      <c r="F13" s="66">
        <f t="shared" ref="F13:H13" si="7">F10+F11+F12</f>
        <v>25554.699999999997</v>
      </c>
      <c r="G13" s="66">
        <f t="shared" si="7"/>
        <v>5153.5999999999995</v>
      </c>
      <c r="H13" s="66">
        <f t="shared" si="7"/>
        <v>22564.699999999997</v>
      </c>
      <c r="I13" s="67">
        <f t="shared" ref="I13" si="8">I10+I11+I12</f>
        <v>-8610.2000000000007</v>
      </c>
      <c r="J13" s="66">
        <f>J10+J11+J12</f>
        <v>31174.899999999998</v>
      </c>
      <c r="K13" s="62">
        <f t="shared" ref="K13:L13" si="9">K10+K11+K12</f>
        <v>27249.800000000003</v>
      </c>
      <c r="L13" s="62">
        <f t="shared" si="9"/>
        <v>3925.0999999999967</v>
      </c>
      <c r="M13" s="62">
        <f>M10+M11+M12</f>
        <v>22564.699999999997</v>
      </c>
      <c r="N13" s="178">
        <f t="shared" si="5"/>
        <v>-8610.2000000000007</v>
      </c>
      <c r="O13" s="175"/>
    </row>
    <row r="14" spans="1:19" ht="24" customHeight="1">
      <c r="A14" s="41"/>
      <c r="B14" s="17" t="s">
        <v>10</v>
      </c>
      <c r="C14" s="48"/>
      <c r="D14" s="59"/>
      <c r="E14" s="68"/>
      <c r="F14" s="48"/>
      <c r="G14" s="48"/>
      <c r="H14" s="48"/>
      <c r="I14" s="69"/>
      <c r="J14" s="68"/>
      <c r="K14" s="48"/>
      <c r="L14" s="48"/>
      <c r="M14" s="88">
        <f t="shared" si="6"/>
        <v>0</v>
      </c>
      <c r="N14" s="178">
        <f t="shared" si="5"/>
        <v>0</v>
      </c>
      <c r="O14" s="175"/>
    </row>
    <row r="15" spans="1:19" ht="24" hidden="1" customHeight="1">
      <c r="A15" s="41"/>
      <c r="B15" s="17"/>
      <c r="C15" s="25"/>
      <c r="D15" s="58"/>
      <c r="E15" s="66">
        <f>SUM(E16:E40)</f>
        <v>31174.899999999998</v>
      </c>
      <c r="F15" s="25"/>
      <c r="G15" s="25"/>
      <c r="H15" s="25"/>
      <c r="I15" s="67"/>
      <c r="J15" s="66">
        <f>SUM(J16:J40)</f>
        <v>31174.899999999998</v>
      </c>
      <c r="K15" s="25"/>
      <c r="L15" s="25"/>
      <c r="M15" s="88">
        <f t="shared" si="6"/>
        <v>0</v>
      </c>
      <c r="N15" s="178">
        <f t="shared" si="5"/>
        <v>-31174.899999999998</v>
      </c>
      <c r="O15" s="175"/>
    </row>
    <row r="16" spans="1:19" ht="78" hidden="1" customHeight="1">
      <c r="A16" s="414" t="s">
        <v>11</v>
      </c>
      <c r="B16" s="416" t="s">
        <v>28</v>
      </c>
      <c r="C16" s="25"/>
      <c r="D16" s="58"/>
      <c r="E16" s="66">
        <v>0</v>
      </c>
      <c r="F16" s="25"/>
      <c r="G16" s="25"/>
      <c r="H16" s="25"/>
      <c r="I16" s="67"/>
      <c r="J16" s="66">
        <v>0</v>
      </c>
      <c r="K16" s="25"/>
      <c r="L16" s="25"/>
      <c r="M16" s="88">
        <f t="shared" si="6"/>
        <v>0</v>
      </c>
      <c r="N16" s="178">
        <f t="shared" si="5"/>
        <v>0</v>
      </c>
      <c r="O16" s="175"/>
      <c r="S16" s="2"/>
    </row>
    <row r="17" spans="1:15" ht="210.75" hidden="1" customHeight="1">
      <c r="A17" s="414"/>
      <c r="B17" s="416"/>
      <c r="C17" s="25"/>
      <c r="D17" s="58"/>
      <c r="E17" s="66">
        <v>0</v>
      </c>
      <c r="F17" s="25"/>
      <c r="G17" s="25"/>
      <c r="H17" s="25"/>
      <c r="I17" s="67"/>
      <c r="J17" s="66">
        <v>0</v>
      </c>
      <c r="K17" s="25"/>
      <c r="L17" s="25"/>
      <c r="M17" s="88">
        <f t="shared" si="6"/>
        <v>0</v>
      </c>
      <c r="N17" s="178">
        <f t="shared" si="5"/>
        <v>0</v>
      </c>
      <c r="O17" s="175"/>
    </row>
    <row r="18" spans="1:15" ht="60.75" customHeight="1">
      <c r="A18" s="414" t="s">
        <v>11</v>
      </c>
      <c r="B18" s="416" t="s">
        <v>65</v>
      </c>
      <c r="C18" s="25">
        <v>352.2</v>
      </c>
      <c r="D18" s="58" t="e">
        <f>#REF!-C18</f>
        <v>#REF!</v>
      </c>
      <c r="E18" s="66">
        <v>352.2</v>
      </c>
      <c r="F18" s="25"/>
      <c r="G18" s="25"/>
      <c r="H18" s="25">
        <v>0</v>
      </c>
      <c r="I18" s="67">
        <f>H18-E18</f>
        <v>-352.2</v>
      </c>
      <c r="J18" s="66">
        <v>352.2</v>
      </c>
      <c r="K18" s="25"/>
      <c r="L18" s="25"/>
      <c r="M18" s="88">
        <f t="shared" si="6"/>
        <v>0</v>
      </c>
      <c r="N18" s="178">
        <f t="shared" si="5"/>
        <v>-352.2</v>
      </c>
      <c r="O18" s="175" t="s">
        <v>12</v>
      </c>
    </row>
    <row r="19" spans="1:15" ht="60.75" customHeight="1">
      <c r="A19" s="415"/>
      <c r="B19" s="417"/>
      <c r="C19" s="25">
        <v>1056.5999999999999</v>
      </c>
      <c r="D19" s="58" t="e">
        <f>#REF!-C19</f>
        <v>#REF!</v>
      </c>
      <c r="E19" s="66">
        <v>1761</v>
      </c>
      <c r="F19" s="25">
        <v>1056.5999999999999</v>
      </c>
      <c r="G19" s="25">
        <f>E19-F19</f>
        <v>704.40000000000009</v>
      </c>
      <c r="H19" s="25">
        <v>0</v>
      </c>
      <c r="I19" s="67">
        <f t="shared" ref="I19:I32" si="10">H19-E19</f>
        <v>-1761</v>
      </c>
      <c r="J19" s="66">
        <v>1761</v>
      </c>
      <c r="K19" s="25">
        <v>1056.5999999999999</v>
      </c>
      <c r="L19" s="25">
        <f>J19-K19</f>
        <v>704.40000000000009</v>
      </c>
      <c r="M19" s="88">
        <f t="shared" si="6"/>
        <v>0</v>
      </c>
      <c r="N19" s="178">
        <f t="shared" si="5"/>
        <v>-1761</v>
      </c>
      <c r="O19" s="175" t="s">
        <v>8</v>
      </c>
    </row>
    <row r="20" spans="1:15" ht="68.25" customHeight="1">
      <c r="A20" s="414" t="s">
        <v>13</v>
      </c>
      <c r="B20" s="416" t="s">
        <v>47</v>
      </c>
      <c r="C20" s="25"/>
      <c r="D20" s="58"/>
      <c r="E20" s="66">
        <v>117.4</v>
      </c>
      <c r="F20" s="25"/>
      <c r="G20" s="25"/>
      <c r="H20" s="25">
        <v>0</v>
      </c>
      <c r="I20" s="67">
        <f t="shared" si="10"/>
        <v>-117.4</v>
      </c>
      <c r="J20" s="66">
        <v>117.4</v>
      </c>
      <c r="K20" s="25"/>
      <c r="L20" s="25"/>
      <c r="M20" s="88">
        <f t="shared" si="6"/>
        <v>0</v>
      </c>
      <c r="N20" s="178">
        <f t="shared" si="5"/>
        <v>-117.4</v>
      </c>
      <c r="O20" s="175" t="s">
        <v>12</v>
      </c>
    </row>
    <row r="21" spans="1:15" ht="60" customHeight="1">
      <c r="A21" s="415"/>
      <c r="B21" s="417"/>
      <c r="C21" s="25">
        <v>352.2</v>
      </c>
      <c r="D21" s="58" t="e">
        <f>#REF!-C21</f>
        <v>#REF!</v>
      </c>
      <c r="E21" s="66">
        <v>528.29999999999995</v>
      </c>
      <c r="F21" s="25">
        <v>352.2</v>
      </c>
      <c r="G21" s="25">
        <f>E21-F21</f>
        <v>176.09999999999997</v>
      </c>
      <c r="H21" s="25">
        <v>0</v>
      </c>
      <c r="I21" s="67">
        <f t="shared" si="10"/>
        <v>-528.29999999999995</v>
      </c>
      <c r="J21" s="66">
        <v>528.29999999999995</v>
      </c>
      <c r="K21" s="25">
        <v>352.2</v>
      </c>
      <c r="L21" s="25">
        <f>J21-K21</f>
        <v>176.09999999999997</v>
      </c>
      <c r="M21" s="88">
        <f t="shared" si="6"/>
        <v>0</v>
      </c>
      <c r="N21" s="178">
        <f t="shared" si="5"/>
        <v>-528.29999999999995</v>
      </c>
      <c r="O21" s="175" t="s">
        <v>8</v>
      </c>
    </row>
    <row r="22" spans="1:15" ht="24" customHeight="1">
      <c r="A22" s="414" t="s">
        <v>14</v>
      </c>
      <c r="B22" s="416" t="s">
        <v>83</v>
      </c>
      <c r="C22" s="25">
        <v>5.7</v>
      </c>
      <c r="D22" s="58" t="e">
        <f>#REF!-C22</f>
        <v>#REF!</v>
      </c>
      <c r="E22" s="66">
        <v>100</v>
      </c>
      <c r="F22" s="25">
        <v>5.7</v>
      </c>
      <c r="G22" s="25">
        <f>E22-F22</f>
        <v>94.3</v>
      </c>
      <c r="H22" s="25">
        <v>0</v>
      </c>
      <c r="I22" s="67">
        <f t="shared" si="10"/>
        <v>-100</v>
      </c>
      <c r="J22" s="66">
        <v>100</v>
      </c>
      <c r="K22" s="25">
        <v>5.7</v>
      </c>
      <c r="L22" s="25">
        <f>J22-K22</f>
        <v>94.3</v>
      </c>
      <c r="M22" s="88">
        <f t="shared" si="6"/>
        <v>0</v>
      </c>
      <c r="N22" s="178">
        <f t="shared" si="5"/>
        <v>-100</v>
      </c>
      <c r="O22" s="175" t="s">
        <v>12</v>
      </c>
    </row>
    <row r="23" spans="1:15" ht="24" customHeight="1">
      <c r="A23" s="414"/>
      <c r="B23" s="416"/>
      <c r="C23" s="25">
        <v>2000</v>
      </c>
      <c r="D23" s="58" t="e">
        <f>#REF!-C23</f>
        <v>#REF!</v>
      </c>
      <c r="E23" s="66">
        <v>2355</v>
      </c>
      <c r="F23" s="25">
        <v>2000</v>
      </c>
      <c r="G23" s="25">
        <f>E23-F23</f>
        <v>355</v>
      </c>
      <c r="H23" s="25">
        <v>0</v>
      </c>
      <c r="I23" s="67">
        <f t="shared" si="10"/>
        <v>-2355</v>
      </c>
      <c r="J23" s="66">
        <v>2355</v>
      </c>
      <c r="K23" s="25">
        <v>2000</v>
      </c>
      <c r="L23" s="25">
        <f>J23-K23</f>
        <v>355</v>
      </c>
      <c r="M23" s="88">
        <f t="shared" si="6"/>
        <v>0</v>
      </c>
      <c r="N23" s="178">
        <f t="shared" si="5"/>
        <v>-2355</v>
      </c>
      <c r="O23" s="175" t="s">
        <v>8</v>
      </c>
    </row>
    <row r="24" spans="1:15" ht="26.25">
      <c r="A24" s="415"/>
      <c r="B24" s="417"/>
      <c r="C24" s="25"/>
      <c r="D24" s="58"/>
      <c r="E24" s="66">
        <v>0</v>
      </c>
      <c r="F24" s="25"/>
      <c r="G24" s="25"/>
      <c r="H24" s="25">
        <v>0</v>
      </c>
      <c r="I24" s="67">
        <f t="shared" si="10"/>
        <v>0</v>
      </c>
      <c r="J24" s="66">
        <v>0</v>
      </c>
      <c r="K24" s="25"/>
      <c r="L24" s="25"/>
      <c r="M24" s="88">
        <f t="shared" si="6"/>
        <v>0</v>
      </c>
      <c r="N24" s="178">
        <f t="shared" si="5"/>
        <v>0</v>
      </c>
      <c r="O24" s="175"/>
    </row>
    <row r="25" spans="1:15" ht="66.75" customHeight="1">
      <c r="A25" s="415" t="s">
        <v>15</v>
      </c>
      <c r="B25" s="419" t="s">
        <v>78</v>
      </c>
      <c r="C25" s="25">
        <v>7.7</v>
      </c>
      <c r="D25" s="58" t="e">
        <f>#REF!-C25</f>
        <v>#REF!</v>
      </c>
      <c r="E25" s="66">
        <v>100</v>
      </c>
      <c r="F25" s="25">
        <v>7.7</v>
      </c>
      <c r="G25" s="25">
        <f>E25-F25</f>
        <v>92.3</v>
      </c>
      <c r="H25" s="25">
        <v>100</v>
      </c>
      <c r="I25" s="67">
        <f t="shared" si="10"/>
        <v>0</v>
      </c>
      <c r="J25" s="66">
        <v>100</v>
      </c>
      <c r="K25" s="25">
        <v>7.7</v>
      </c>
      <c r="L25" s="25">
        <f>J25-K25</f>
        <v>92.3</v>
      </c>
      <c r="M25" s="88">
        <f t="shared" si="6"/>
        <v>100</v>
      </c>
      <c r="N25" s="178">
        <f t="shared" si="5"/>
        <v>0</v>
      </c>
      <c r="O25" s="175" t="s">
        <v>12</v>
      </c>
    </row>
    <row r="26" spans="1:15" ht="54.75" customHeight="1">
      <c r="A26" s="418"/>
      <c r="B26" s="419"/>
      <c r="C26" s="25">
        <v>2504.9</v>
      </c>
      <c r="D26" s="58" t="e">
        <f>#REF!-C26</f>
        <v>#REF!</v>
      </c>
      <c r="E26" s="66">
        <v>2584.5</v>
      </c>
      <c r="F26" s="25">
        <v>2504.9</v>
      </c>
      <c r="G26" s="25">
        <f>E26-F26</f>
        <v>79.599999999999909</v>
      </c>
      <c r="H26" s="25">
        <v>2584.5</v>
      </c>
      <c r="I26" s="67">
        <f t="shared" si="10"/>
        <v>0</v>
      </c>
      <c r="J26" s="66">
        <v>2584.5</v>
      </c>
      <c r="K26" s="25">
        <v>2504.9</v>
      </c>
      <c r="L26" s="25">
        <f>J26-K26</f>
        <v>79.599999999999909</v>
      </c>
      <c r="M26" s="88">
        <f t="shared" si="6"/>
        <v>2584.5</v>
      </c>
      <c r="N26" s="178">
        <f t="shared" si="5"/>
        <v>0</v>
      </c>
      <c r="O26" s="175" t="s">
        <v>8</v>
      </c>
    </row>
    <row r="27" spans="1:15" ht="69" customHeight="1">
      <c r="A27" s="415" t="s">
        <v>16</v>
      </c>
      <c r="B27" s="335" t="s">
        <v>39</v>
      </c>
      <c r="C27" s="25">
        <v>1143.7</v>
      </c>
      <c r="D27" s="58" t="e">
        <f>#REF!-C27</f>
        <v>#REF!</v>
      </c>
      <c r="E27" s="66">
        <v>0</v>
      </c>
      <c r="F27" s="25">
        <v>3020.3</v>
      </c>
      <c r="G27" s="25">
        <f>E27-F27</f>
        <v>-3020.3</v>
      </c>
      <c r="H27" s="25">
        <v>0</v>
      </c>
      <c r="I27" s="67">
        <f t="shared" si="10"/>
        <v>0</v>
      </c>
      <c r="J27" s="66">
        <v>0</v>
      </c>
      <c r="K27" s="25">
        <v>3020.3</v>
      </c>
      <c r="L27" s="25">
        <f>J27-K27</f>
        <v>-3020.3</v>
      </c>
      <c r="M27" s="88">
        <f t="shared" si="6"/>
        <v>0</v>
      </c>
      <c r="N27" s="178">
        <f t="shared" si="5"/>
        <v>0</v>
      </c>
      <c r="O27" s="175" t="s">
        <v>12</v>
      </c>
    </row>
    <row r="28" spans="1:15" ht="54" customHeight="1">
      <c r="A28" s="418"/>
      <c r="B28" s="357"/>
      <c r="C28" s="25">
        <v>35586.6</v>
      </c>
      <c r="D28" s="58" t="e">
        <f>#REF!-C28</f>
        <v>#REF!</v>
      </c>
      <c r="E28" s="66">
        <v>0</v>
      </c>
      <c r="F28" s="25"/>
      <c r="G28" s="25"/>
      <c r="H28" s="25">
        <v>0</v>
      </c>
      <c r="I28" s="67">
        <f t="shared" si="10"/>
        <v>0</v>
      </c>
      <c r="J28" s="66">
        <v>0</v>
      </c>
      <c r="K28" s="25"/>
      <c r="L28" s="25"/>
      <c r="M28" s="88">
        <f t="shared" si="6"/>
        <v>0</v>
      </c>
      <c r="N28" s="178">
        <f t="shared" si="5"/>
        <v>0</v>
      </c>
      <c r="O28" s="175" t="s">
        <v>8</v>
      </c>
    </row>
    <row r="29" spans="1:15" ht="67.5" customHeight="1">
      <c r="A29" s="415" t="s">
        <v>17</v>
      </c>
      <c r="B29" s="335" t="s">
        <v>75</v>
      </c>
      <c r="C29" s="25">
        <v>68.7</v>
      </c>
      <c r="D29" s="58" t="e">
        <f>#REF!-C29</f>
        <v>#REF!</v>
      </c>
      <c r="E29" s="66">
        <v>234.8</v>
      </c>
      <c r="F29" s="25">
        <v>68.7</v>
      </c>
      <c r="G29" s="25">
        <f t="shared" ref="G29:G40" si="11">E29-F29</f>
        <v>166.10000000000002</v>
      </c>
      <c r="H29" s="25">
        <v>0</v>
      </c>
      <c r="I29" s="67">
        <f t="shared" si="10"/>
        <v>-234.8</v>
      </c>
      <c r="J29" s="66">
        <v>234.8</v>
      </c>
      <c r="K29" s="25">
        <v>68.7</v>
      </c>
      <c r="L29" s="25">
        <f t="shared" ref="L29:L40" si="12">J29-K29</f>
        <v>166.10000000000002</v>
      </c>
      <c r="M29" s="88">
        <f t="shared" si="6"/>
        <v>0</v>
      </c>
      <c r="N29" s="178">
        <f t="shared" si="5"/>
        <v>-234.8</v>
      </c>
      <c r="O29" s="175" t="s">
        <v>12</v>
      </c>
    </row>
    <row r="30" spans="1:15" ht="48.75" customHeight="1">
      <c r="A30" s="415"/>
      <c r="B30" s="335"/>
      <c r="C30" s="25">
        <v>704.5</v>
      </c>
      <c r="D30" s="58" t="e">
        <f>#REF!-C30</f>
        <v>#REF!</v>
      </c>
      <c r="E30" s="66">
        <v>1584.9</v>
      </c>
      <c r="F30" s="25">
        <v>704.5</v>
      </c>
      <c r="G30" s="25">
        <f t="shared" si="11"/>
        <v>880.40000000000009</v>
      </c>
      <c r="H30" s="25">
        <v>0</v>
      </c>
      <c r="I30" s="67">
        <f t="shared" si="10"/>
        <v>-1584.9</v>
      </c>
      <c r="J30" s="66">
        <v>1584.9</v>
      </c>
      <c r="K30" s="25">
        <v>704.5</v>
      </c>
      <c r="L30" s="25">
        <f t="shared" si="12"/>
        <v>880.40000000000009</v>
      </c>
      <c r="M30" s="88">
        <f t="shared" si="6"/>
        <v>0</v>
      </c>
      <c r="N30" s="178">
        <f t="shared" si="5"/>
        <v>-1584.9</v>
      </c>
      <c r="O30" s="175" t="s">
        <v>8</v>
      </c>
    </row>
    <row r="31" spans="1:15" ht="55.5" customHeight="1">
      <c r="A31" s="415" t="s">
        <v>18</v>
      </c>
      <c r="B31" s="419" t="s">
        <v>76</v>
      </c>
      <c r="C31" s="25">
        <v>85.9</v>
      </c>
      <c r="D31" s="58" t="e">
        <f>#REF!-C31</f>
        <v>#REF!</v>
      </c>
      <c r="E31" s="66">
        <v>293.5</v>
      </c>
      <c r="F31" s="25">
        <v>85.9</v>
      </c>
      <c r="G31" s="25">
        <f t="shared" si="11"/>
        <v>207.6</v>
      </c>
      <c r="H31" s="25">
        <v>0</v>
      </c>
      <c r="I31" s="67">
        <f t="shared" si="10"/>
        <v>-293.5</v>
      </c>
      <c r="J31" s="66">
        <v>293.5</v>
      </c>
      <c r="K31" s="25">
        <v>85.9</v>
      </c>
      <c r="L31" s="25">
        <f t="shared" si="12"/>
        <v>207.6</v>
      </c>
      <c r="M31" s="88">
        <f t="shared" si="6"/>
        <v>0</v>
      </c>
      <c r="N31" s="178">
        <f t="shared" si="5"/>
        <v>-293.5</v>
      </c>
      <c r="O31" s="175" t="s">
        <v>12</v>
      </c>
    </row>
    <row r="32" spans="1:15" ht="63" customHeight="1">
      <c r="A32" s="418"/>
      <c r="B32" s="417"/>
      <c r="C32" s="25">
        <v>880.4</v>
      </c>
      <c r="D32" s="58" t="e">
        <f>#REF!-C32</f>
        <v>#REF!</v>
      </c>
      <c r="E32" s="66">
        <v>880.5</v>
      </c>
      <c r="F32" s="25">
        <v>880.4</v>
      </c>
      <c r="G32" s="25">
        <f t="shared" si="11"/>
        <v>0.10000000000002274</v>
      </c>
      <c r="H32" s="25">
        <v>0</v>
      </c>
      <c r="I32" s="67">
        <f t="shared" si="10"/>
        <v>-880.5</v>
      </c>
      <c r="J32" s="66">
        <v>880.5</v>
      </c>
      <c r="K32" s="25">
        <v>880.4</v>
      </c>
      <c r="L32" s="25">
        <f t="shared" si="12"/>
        <v>0.10000000000002274</v>
      </c>
      <c r="M32" s="88">
        <f t="shared" si="6"/>
        <v>0</v>
      </c>
      <c r="N32" s="178">
        <f t="shared" si="5"/>
        <v>-880.5</v>
      </c>
      <c r="O32" s="175" t="s">
        <v>8</v>
      </c>
    </row>
    <row r="33" spans="1:15" ht="72">
      <c r="A33" s="18" t="s">
        <v>19</v>
      </c>
      <c r="B33" s="13" t="s">
        <v>45</v>
      </c>
      <c r="C33" s="25">
        <v>1456</v>
      </c>
      <c r="D33" s="58" t="e">
        <f>#REF!-C33</f>
        <v>#REF!</v>
      </c>
      <c r="E33" s="66">
        <v>2056.1</v>
      </c>
      <c r="F33" s="25">
        <v>1456</v>
      </c>
      <c r="G33" s="25">
        <f t="shared" si="11"/>
        <v>600.09999999999991</v>
      </c>
      <c r="H33" s="25">
        <v>2056.1</v>
      </c>
      <c r="I33" s="67">
        <f t="shared" ref="I33:I44" si="13">H33-E33</f>
        <v>0</v>
      </c>
      <c r="J33" s="66">
        <v>2056.1</v>
      </c>
      <c r="K33" s="25">
        <v>1456</v>
      </c>
      <c r="L33" s="25">
        <f t="shared" si="12"/>
        <v>600.09999999999991</v>
      </c>
      <c r="M33" s="88">
        <f t="shared" si="6"/>
        <v>2056.1</v>
      </c>
      <c r="N33" s="178">
        <f t="shared" si="5"/>
        <v>0</v>
      </c>
      <c r="O33" s="175" t="s">
        <v>12</v>
      </c>
    </row>
    <row r="34" spans="1:15" ht="72">
      <c r="A34" s="18" t="s">
        <v>27</v>
      </c>
      <c r="B34" s="13" t="s">
        <v>41</v>
      </c>
      <c r="C34" s="25">
        <v>6999.2</v>
      </c>
      <c r="D34" s="58" t="e">
        <f>#REF!-C34</f>
        <v>#REF!</v>
      </c>
      <c r="E34" s="66">
        <v>8452.5</v>
      </c>
      <c r="F34" s="25">
        <v>6999.2</v>
      </c>
      <c r="G34" s="25">
        <f t="shared" si="11"/>
        <v>1453.3000000000002</v>
      </c>
      <c r="H34" s="25">
        <v>8452.5</v>
      </c>
      <c r="I34" s="67">
        <f t="shared" si="13"/>
        <v>0</v>
      </c>
      <c r="J34" s="66">
        <v>8452.5</v>
      </c>
      <c r="K34" s="25">
        <v>6999.2</v>
      </c>
      <c r="L34" s="25">
        <f t="shared" si="12"/>
        <v>1453.3000000000002</v>
      </c>
      <c r="M34" s="88">
        <f t="shared" si="6"/>
        <v>8452.5</v>
      </c>
      <c r="N34" s="178">
        <f t="shared" si="5"/>
        <v>0</v>
      </c>
      <c r="O34" s="175" t="s">
        <v>12</v>
      </c>
    </row>
    <row r="35" spans="1:15" ht="51" customHeight="1">
      <c r="A35" s="18" t="s">
        <v>29</v>
      </c>
      <c r="B35" s="13" t="s">
        <v>44</v>
      </c>
      <c r="C35" s="25"/>
      <c r="D35" s="58"/>
      <c r="E35" s="66">
        <v>6000</v>
      </c>
      <c r="F35" s="25">
        <v>3000</v>
      </c>
      <c r="G35" s="25">
        <f t="shared" si="11"/>
        <v>3000</v>
      </c>
      <c r="H35" s="25">
        <v>6000</v>
      </c>
      <c r="I35" s="67">
        <f t="shared" si="13"/>
        <v>0</v>
      </c>
      <c r="J35" s="66">
        <v>6000</v>
      </c>
      <c r="K35" s="25">
        <v>3000</v>
      </c>
      <c r="L35" s="25">
        <f t="shared" si="12"/>
        <v>3000</v>
      </c>
      <c r="M35" s="88">
        <f t="shared" si="6"/>
        <v>6000</v>
      </c>
      <c r="N35" s="178">
        <f t="shared" si="5"/>
        <v>0</v>
      </c>
      <c r="O35" s="175" t="s">
        <v>12</v>
      </c>
    </row>
    <row r="36" spans="1:15" ht="102" customHeight="1">
      <c r="A36" s="18" t="s">
        <v>30</v>
      </c>
      <c r="B36" s="13" t="s">
        <v>42</v>
      </c>
      <c r="C36" s="25"/>
      <c r="D36" s="58"/>
      <c r="E36" s="66">
        <v>0</v>
      </c>
      <c r="F36" s="25"/>
      <c r="G36" s="25"/>
      <c r="H36" s="25"/>
      <c r="I36" s="67">
        <f t="shared" si="13"/>
        <v>0</v>
      </c>
      <c r="J36" s="66">
        <v>0</v>
      </c>
      <c r="K36" s="25"/>
      <c r="L36" s="25"/>
      <c r="M36" s="88">
        <f t="shared" si="6"/>
        <v>0</v>
      </c>
      <c r="N36" s="178">
        <f t="shared" si="5"/>
        <v>0</v>
      </c>
      <c r="O36" s="175" t="s">
        <v>12</v>
      </c>
    </row>
    <row r="37" spans="1:15" ht="141" customHeight="1">
      <c r="A37" s="18" t="s">
        <v>33</v>
      </c>
      <c r="B37" s="13" t="s">
        <v>66</v>
      </c>
      <c r="C37" s="25">
        <v>0</v>
      </c>
      <c r="D37" s="58" t="e">
        <f>#REF!-C37</f>
        <v>#REF!</v>
      </c>
      <c r="E37" s="66">
        <v>70</v>
      </c>
      <c r="F37" s="25">
        <v>0</v>
      </c>
      <c r="G37" s="25">
        <f t="shared" si="11"/>
        <v>70</v>
      </c>
      <c r="H37" s="25">
        <v>0</v>
      </c>
      <c r="I37" s="67">
        <f t="shared" si="13"/>
        <v>-70</v>
      </c>
      <c r="J37" s="66">
        <v>70</v>
      </c>
      <c r="K37" s="25">
        <v>0</v>
      </c>
      <c r="L37" s="25">
        <f t="shared" si="12"/>
        <v>70</v>
      </c>
      <c r="M37" s="88">
        <f t="shared" si="6"/>
        <v>0</v>
      </c>
      <c r="N37" s="178">
        <f t="shared" si="5"/>
        <v>-70</v>
      </c>
      <c r="O37" s="175" t="s">
        <v>12</v>
      </c>
    </row>
    <row r="38" spans="1:15" ht="38.25" customHeight="1">
      <c r="A38" s="415" t="s">
        <v>40</v>
      </c>
      <c r="B38" s="419" t="s">
        <v>64</v>
      </c>
      <c r="C38" s="25">
        <v>0</v>
      </c>
      <c r="D38" s="58" t="e">
        <f>#REF!-C38</f>
        <v>#REF!</v>
      </c>
      <c r="E38" s="66">
        <v>10</v>
      </c>
      <c r="F38" s="25">
        <v>0</v>
      </c>
      <c r="G38" s="25">
        <f t="shared" si="11"/>
        <v>10</v>
      </c>
      <c r="H38" s="25"/>
      <c r="I38" s="67">
        <f t="shared" si="13"/>
        <v>-10</v>
      </c>
      <c r="J38" s="66">
        <v>10</v>
      </c>
      <c r="K38" s="25">
        <v>0</v>
      </c>
      <c r="L38" s="25">
        <f t="shared" si="12"/>
        <v>10</v>
      </c>
      <c r="M38" s="88">
        <f t="shared" si="6"/>
        <v>0</v>
      </c>
      <c r="N38" s="178">
        <f t="shared" si="5"/>
        <v>-10</v>
      </c>
      <c r="O38" s="175" t="s">
        <v>12</v>
      </c>
    </row>
    <row r="39" spans="1:15" ht="54.75" customHeight="1">
      <c r="A39" s="295"/>
      <c r="B39" s="431"/>
      <c r="C39" s="25">
        <v>0</v>
      </c>
      <c r="D39" s="58" t="e">
        <f>#REF!-C39</f>
        <v>#REF!</v>
      </c>
      <c r="E39" s="66">
        <v>322.60000000000002</v>
      </c>
      <c r="F39" s="25">
        <v>0</v>
      </c>
      <c r="G39" s="25">
        <f t="shared" si="11"/>
        <v>322.60000000000002</v>
      </c>
      <c r="H39" s="25"/>
      <c r="I39" s="67">
        <f t="shared" si="13"/>
        <v>-322.60000000000002</v>
      </c>
      <c r="J39" s="66">
        <v>322.60000000000002</v>
      </c>
      <c r="K39" s="25">
        <v>0</v>
      </c>
      <c r="L39" s="25">
        <f t="shared" si="12"/>
        <v>322.60000000000002</v>
      </c>
      <c r="M39" s="88">
        <f t="shared" si="6"/>
        <v>0</v>
      </c>
      <c r="N39" s="178">
        <f t="shared" si="5"/>
        <v>-322.60000000000002</v>
      </c>
      <c r="O39" s="175" t="s">
        <v>8</v>
      </c>
    </row>
    <row r="40" spans="1:15" ht="72">
      <c r="A40" s="19" t="s">
        <v>91</v>
      </c>
      <c r="B40" s="13" t="s">
        <v>43</v>
      </c>
      <c r="C40" s="25">
        <v>3411.6</v>
      </c>
      <c r="D40" s="58" t="e">
        <f>#REF!-C40</f>
        <v>#REF!</v>
      </c>
      <c r="E40" s="66">
        <v>3371.6</v>
      </c>
      <c r="F40" s="25">
        <v>3411.6</v>
      </c>
      <c r="G40" s="25">
        <f t="shared" si="11"/>
        <v>-40</v>
      </c>
      <c r="H40" s="25">
        <v>3371.6</v>
      </c>
      <c r="I40" s="67">
        <f t="shared" si="13"/>
        <v>0</v>
      </c>
      <c r="J40" s="66">
        <v>3371.6</v>
      </c>
      <c r="K40" s="25">
        <v>3411.6</v>
      </c>
      <c r="L40" s="25">
        <f t="shared" si="12"/>
        <v>-40</v>
      </c>
      <c r="M40" s="88">
        <f t="shared" si="6"/>
        <v>3371.6</v>
      </c>
      <c r="N40" s="178">
        <f t="shared" si="5"/>
        <v>0</v>
      </c>
      <c r="O40" s="175"/>
    </row>
    <row r="41" spans="1:15" ht="120">
      <c r="A41" s="19" t="s">
        <v>97</v>
      </c>
      <c r="B41" s="13" t="s">
        <v>88</v>
      </c>
      <c r="C41" s="25"/>
      <c r="D41" s="58"/>
      <c r="E41" s="66">
        <v>0</v>
      </c>
      <c r="F41" s="25"/>
      <c r="G41" s="25"/>
      <c r="H41" s="25">
        <v>0</v>
      </c>
      <c r="I41" s="67">
        <f t="shared" si="13"/>
        <v>0</v>
      </c>
      <c r="J41" s="66">
        <v>0</v>
      </c>
      <c r="K41" s="25"/>
      <c r="L41" s="25"/>
      <c r="M41" s="88">
        <f t="shared" si="6"/>
        <v>0</v>
      </c>
      <c r="N41" s="178">
        <f t="shared" si="5"/>
        <v>0</v>
      </c>
      <c r="O41" s="175"/>
    </row>
    <row r="42" spans="1:15" ht="96">
      <c r="A42" s="19" t="s">
        <v>98</v>
      </c>
      <c r="B42" s="13" t="s">
        <v>90</v>
      </c>
      <c r="C42" s="25"/>
      <c r="D42" s="58"/>
      <c r="E42" s="66">
        <v>0</v>
      </c>
      <c r="F42" s="25"/>
      <c r="G42" s="25"/>
      <c r="H42" s="25">
        <v>0</v>
      </c>
      <c r="I42" s="67">
        <f t="shared" si="13"/>
        <v>0</v>
      </c>
      <c r="J42" s="66">
        <v>0</v>
      </c>
      <c r="K42" s="25"/>
      <c r="L42" s="25"/>
      <c r="M42" s="88">
        <f t="shared" si="6"/>
        <v>0</v>
      </c>
      <c r="N42" s="178">
        <f t="shared" si="5"/>
        <v>0</v>
      </c>
      <c r="O42" s="175"/>
    </row>
    <row r="43" spans="1:15" ht="61.5" customHeight="1">
      <c r="A43" s="432">
        <v>2</v>
      </c>
      <c r="B43" s="419" t="s">
        <v>32</v>
      </c>
      <c r="C43" s="25">
        <f t="shared" ref="C43:C45" si="14">C47+C51</f>
        <v>10.8</v>
      </c>
      <c r="D43" s="58" t="e">
        <f>#REF!-C43</f>
        <v>#REF!</v>
      </c>
      <c r="E43" s="66">
        <f t="shared" ref="E43:F45" si="15">E47+E51</f>
        <v>562</v>
      </c>
      <c r="F43" s="25">
        <f t="shared" si="15"/>
        <v>12.2</v>
      </c>
      <c r="G43" s="25">
        <f>E43-F43</f>
        <v>549.79999999999995</v>
      </c>
      <c r="H43" s="25">
        <f>E43</f>
        <v>562</v>
      </c>
      <c r="I43" s="67">
        <f t="shared" si="13"/>
        <v>0</v>
      </c>
      <c r="J43" s="66">
        <f t="shared" ref="J43:K45" si="16">J47+J51</f>
        <v>0</v>
      </c>
      <c r="K43" s="25">
        <f t="shared" si="16"/>
        <v>12.2</v>
      </c>
      <c r="L43" s="25">
        <f>J43-K43</f>
        <v>-12.2</v>
      </c>
      <c r="M43" s="88">
        <v>0</v>
      </c>
      <c r="N43" s="178">
        <f t="shared" si="5"/>
        <v>0</v>
      </c>
      <c r="O43" s="175" t="s">
        <v>12</v>
      </c>
    </row>
    <row r="44" spans="1:15" ht="61.5" customHeight="1">
      <c r="A44" s="432"/>
      <c r="B44" s="419"/>
      <c r="C44" s="25">
        <f t="shared" si="14"/>
        <v>698.5</v>
      </c>
      <c r="D44" s="58" t="e">
        <f>#REF!-C44</f>
        <v>#REF!</v>
      </c>
      <c r="E44" s="66">
        <v>1061.9000000000001</v>
      </c>
      <c r="F44" s="25">
        <f t="shared" si="15"/>
        <v>811.6</v>
      </c>
      <c r="G44" s="25">
        <f t="shared" ref="G44:G46" si="17">E44-F44</f>
        <v>250.30000000000007</v>
      </c>
      <c r="H44" s="25">
        <f t="shared" ref="H44:H45" si="18">E44</f>
        <v>1061.9000000000001</v>
      </c>
      <c r="I44" s="67">
        <f t="shared" si="13"/>
        <v>0</v>
      </c>
      <c r="J44" s="66">
        <f t="shared" si="16"/>
        <v>0</v>
      </c>
      <c r="K44" s="25">
        <f t="shared" si="16"/>
        <v>811.6</v>
      </c>
      <c r="L44" s="25">
        <f t="shared" ref="L44:L46" si="19">J44-K44</f>
        <v>-811.6</v>
      </c>
      <c r="M44" s="88">
        <v>0</v>
      </c>
      <c r="N44" s="178">
        <f t="shared" si="5"/>
        <v>0</v>
      </c>
      <c r="O44" s="175" t="s">
        <v>8</v>
      </c>
    </row>
    <row r="45" spans="1:15" ht="61.5" customHeight="1">
      <c r="A45" s="432"/>
      <c r="B45" s="419"/>
      <c r="C45" s="25">
        <f t="shared" si="14"/>
        <v>2627.5</v>
      </c>
      <c r="D45" s="58" t="e">
        <f>#REF!-C45</f>
        <v>#REF!</v>
      </c>
      <c r="E45" s="66">
        <v>6973.8</v>
      </c>
      <c r="F45" s="25">
        <f t="shared" si="15"/>
        <v>3053.1</v>
      </c>
      <c r="G45" s="25">
        <f t="shared" si="17"/>
        <v>3920.7000000000003</v>
      </c>
      <c r="H45" s="25">
        <f t="shared" si="18"/>
        <v>6973.8</v>
      </c>
      <c r="I45" s="67">
        <f>H45-E45</f>
        <v>0</v>
      </c>
      <c r="J45" s="66">
        <f t="shared" si="16"/>
        <v>0</v>
      </c>
      <c r="K45" s="25">
        <f t="shared" si="16"/>
        <v>3053.1</v>
      </c>
      <c r="L45" s="25">
        <f t="shared" si="19"/>
        <v>-3053.1</v>
      </c>
      <c r="M45" s="88">
        <v>0</v>
      </c>
      <c r="N45" s="178">
        <f t="shared" si="5"/>
        <v>0</v>
      </c>
      <c r="O45" s="175" t="s">
        <v>119</v>
      </c>
    </row>
    <row r="46" spans="1:15" s="1" customFormat="1" ht="205.5" customHeight="1">
      <c r="A46" s="20"/>
      <c r="B46" s="13" t="s">
        <v>38</v>
      </c>
      <c r="C46" s="25">
        <f>C43+C44+C45</f>
        <v>3336.8</v>
      </c>
      <c r="D46" s="58" t="e">
        <f>#REF!-C46</f>
        <v>#REF!</v>
      </c>
      <c r="E46" s="66">
        <f t="shared" ref="E46:F46" si="20">E43+E44+E45</f>
        <v>8597.7000000000007</v>
      </c>
      <c r="F46" s="25">
        <f t="shared" si="20"/>
        <v>3876.9</v>
      </c>
      <c r="G46" s="25">
        <f t="shared" si="17"/>
        <v>4720.8000000000011</v>
      </c>
      <c r="H46" s="25">
        <f>E46</f>
        <v>8597.7000000000007</v>
      </c>
      <c r="I46" s="67">
        <f t="shared" ref="I46:I64" si="21">H46-E46</f>
        <v>0</v>
      </c>
      <c r="J46" s="66">
        <f t="shared" ref="J46:K46" si="22">J43+J44+J45</f>
        <v>0</v>
      </c>
      <c r="K46" s="25">
        <f t="shared" si="22"/>
        <v>3876.9</v>
      </c>
      <c r="L46" s="25">
        <f t="shared" si="19"/>
        <v>-3876.9</v>
      </c>
      <c r="M46" s="88">
        <v>0</v>
      </c>
      <c r="N46" s="178">
        <f t="shared" si="5"/>
        <v>0</v>
      </c>
      <c r="O46" s="175"/>
    </row>
    <row r="47" spans="1:15" ht="72.75" customHeight="1">
      <c r="A47" s="415" t="s">
        <v>48</v>
      </c>
      <c r="B47" s="433" t="s">
        <v>59</v>
      </c>
      <c r="C47" s="25">
        <v>10.8</v>
      </c>
      <c r="D47" s="58" t="e">
        <f>#REF!-C47</f>
        <v>#REF!</v>
      </c>
      <c r="E47" s="66">
        <v>500</v>
      </c>
      <c r="F47" s="25">
        <v>12.2</v>
      </c>
      <c r="G47" s="25">
        <f>E47-F47</f>
        <v>487.8</v>
      </c>
      <c r="H47" s="25">
        <f>E47</f>
        <v>500</v>
      </c>
      <c r="I47" s="67">
        <f t="shared" si="21"/>
        <v>0</v>
      </c>
      <c r="J47" s="66">
        <v>0</v>
      </c>
      <c r="K47" s="25">
        <v>12.2</v>
      </c>
      <c r="L47" s="25">
        <f>J47-K47</f>
        <v>-12.2</v>
      </c>
      <c r="M47" s="88">
        <v>0</v>
      </c>
      <c r="N47" s="178">
        <f t="shared" si="5"/>
        <v>0</v>
      </c>
      <c r="O47" s="175" t="s">
        <v>12</v>
      </c>
    </row>
    <row r="48" spans="1:15" ht="75" customHeight="1">
      <c r="A48" s="418"/>
      <c r="B48" s="434"/>
      <c r="C48" s="25">
        <v>698.5</v>
      </c>
      <c r="D48" s="58" t="e">
        <f>#REF!-C48</f>
        <v>#REF!</v>
      </c>
      <c r="E48" s="66">
        <v>914.7</v>
      </c>
      <c r="F48" s="25">
        <v>811.6</v>
      </c>
      <c r="G48" s="25">
        <f t="shared" ref="G48:G49" si="23">E48-F48</f>
        <v>103.10000000000002</v>
      </c>
      <c r="H48" s="25">
        <f>E48</f>
        <v>914.7</v>
      </c>
      <c r="I48" s="67">
        <f t="shared" si="21"/>
        <v>0</v>
      </c>
      <c r="J48" s="66">
        <v>0</v>
      </c>
      <c r="K48" s="25">
        <v>811.6</v>
      </c>
      <c r="L48" s="25">
        <f t="shared" ref="L48:L49" si="24">J48-K48</f>
        <v>-811.6</v>
      </c>
      <c r="M48" s="88">
        <v>0</v>
      </c>
      <c r="N48" s="178">
        <f t="shared" si="5"/>
        <v>0</v>
      </c>
      <c r="O48" s="175" t="s">
        <v>8</v>
      </c>
    </row>
    <row r="49" spans="1:15" ht="74.25" customHeight="1">
      <c r="A49" s="418"/>
      <c r="B49" s="434"/>
      <c r="C49" s="25">
        <v>2627.5</v>
      </c>
      <c r="D49" s="58" t="e">
        <f>#REF!-C49</f>
        <v>#REF!</v>
      </c>
      <c r="E49" s="66">
        <v>3440.8</v>
      </c>
      <c r="F49" s="25">
        <v>3053.1</v>
      </c>
      <c r="G49" s="25">
        <f t="shared" si="23"/>
        <v>387.70000000000027</v>
      </c>
      <c r="H49" s="25">
        <f>E49</f>
        <v>3440.8</v>
      </c>
      <c r="I49" s="67">
        <f t="shared" si="21"/>
        <v>0</v>
      </c>
      <c r="J49" s="66">
        <v>0</v>
      </c>
      <c r="K49" s="25">
        <v>3053.1</v>
      </c>
      <c r="L49" s="25">
        <f t="shared" si="24"/>
        <v>-3053.1</v>
      </c>
      <c r="M49" s="88">
        <v>0</v>
      </c>
      <c r="N49" s="178">
        <f t="shared" si="5"/>
        <v>0</v>
      </c>
      <c r="O49" s="175" t="s">
        <v>119</v>
      </c>
    </row>
    <row r="50" spans="1:15" ht="92.25" customHeight="1">
      <c r="A50" s="49"/>
      <c r="B50" s="13" t="s">
        <v>60</v>
      </c>
      <c r="C50" s="25">
        <f t="shared" ref="C50:L50" si="25">C47+C48+C49</f>
        <v>3336.8</v>
      </c>
      <c r="D50" s="58" t="e">
        <f t="shared" si="25"/>
        <v>#REF!</v>
      </c>
      <c r="E50" s="66">
        <f t="shared" si="25"/>
        <v>4855.5</v>
      </c>
      <c r="F50" s="25">
        <f t="shared" si="25"/>
        <v>3876.9</v>
      </c>
      <c r="G50" s="25">
        <f t="shared" si="25"/>
        <v>978.60000000000036</v>
      </c>
      <c r="H50" s="25">
        <f>E50</f>
        <v>4855.5</v>
      </c>
      <c r="I50" s="67">
        <f t="shared" si="21"/>
        <v>0</v>
      </c>
      <c r="J50" s="66">
        <f t="shared" si="25"/>
        <v>0</v>
      </c>
      <c r="K50" s="25">
        <f t="shared" si="25"/>
        <v>3876.9</v>
      </c>
      <c r="L50" s="25">
        <f t="shared" si="25"/>
        <v>-3876.9</v>
      </c>
      <c r="M50" s="88">
        <v>0</v>
      </c>
      <c r="N50" s="178">
        <f t="shared" si="5"/>
        <v>0</v>
      </c>
      <c r="O50" s="175"/>
    </row>
    <row r="51" spans="1:15" ht="87.75" customHeight="1">
      <c r="A51" s="415" t="s">
        <v>61</v>
      </c>
      <c r="B51" s="419" t="s">
        <v>63</v>
      </c>
      <c r="C51" s="25">
        <v>0</v>
      </c>
      <c r="D51" s="58" t="e">
        <f>#REF!-C51</f>
        <v>#REF!</v>
      </c>
      <c r="E51" s="66">
        <v>62</v>
      </c>
      <c r="F51" s="25">
        <v>0</v>
      </c>
      <c r="G51" s="25">
        <f>E51-F51</f>
        <v>62</v>
      </c>
      <c r="H51" s="25">
        <f t="shared" ref="H51:H55" si="26">E51</f>
        <v>62</v>
      </c>
      <c r="I51" s="67">
        <f t="shared" si="21"/>
        <v>0</v>
      </c>
      <c r="J51" s="66">
        <v>0</v>
      </c>
      <c r="K51" s="25">
        <v>0</v>
      </c>
      <c r="L51" s="25">
        <f>J51-K51</f>
        <v>0</v>
      </c>
      <c r="M51" s="88">
        <v>0</v>
      </c>
      <c r="N51" s="178">
        <f t="shared" si="5"/>
        <v>0</v>
      </c>
      <c r="O51" s="175" t="s">
        <v>12</v>
      </c>
    </row>
    <row r="52" spans="1:15" ht="41.25" customHeight="1">
      <c r="A52" s="418"/>
      <c r="B52" s="419"/>
      <c r="C52" s="25">
        <v>0</v>
      </c>
      <c r="D52" s="58" t="e">
        <f>#REF!-C52</f>
        <v>#REF!</v>
      </c>
      <c r="E52" s="66">
        <v>147.19999999999999</v>
      </c>
      <c r="F52" s="25">
        <v>0</v>
      </c>
      <c r="G52" s="25">
        <f>E52-F52</f>
        <v>147.19999999999999</v>
      </c>
      <c r="H52" s="25">
        <f t="shared" si="26"/>
        <v>147.19999999999999</v>
      </c>
      <c r="I52" s="67">
        <f t="shared" si="21"/>
        <v>0</v>
      </c>
      <c r="J52" s="66">
        <v>0</v>
      </c>
      <c r="K52" s="25">
        <v>0</v>
      </c>
      <c r="L52" s="25">
        <f t="shared" ref="L52:L53" si="27">J52-K52</f>
        <v>0</v>
      </c>
      <c r="M52" s="88">
        <v>0</v>
      </c>
      <c r="N52" s="178">
        <f t="shared" si="5"/>
        <v>0</v>
      </c>
      <c r="O52" s="175" t="s">
        <v>8</v>
      </c>
    </row>
    <row r="53" spans="1:15" ht="90.75" customHeight="1">
      <c r="A53" s="418"/>
      <c r="B53" s="419"/>
      <c r="C53" s="25"/>
      <c r="D53" s="58"/>
      <c r="E53" s="66">
        <v>3533</v>
      </c>
      <c r="F53" s="25"/>
      <c r="G53" s="25"/>
      <c r="H53" s="25">
        <f t="shared" si="26"/>
        <v>3533</v>
      </c>
      <c r="I53" s="67">
        <f t="shared" si="21"/>
        <v>0</v>
      </c>
      <c r="J53" s="66">
        <v>0</v>
      </c>
      <c r="K53" s="25">
        <v>0</v>
      </c>
      <c r="L53" s="25">
        <f t="shared" si="27"/>
        <v>0</v>
      </c>
      <c r="M53" s="88">
        <v>0</v>
      </c>
      <c r="N53" s="178">
        <f t="shared" si="5"/>
        <v>0</v>
      </c>
      <c r="O53" s="175" t="s">
        <v>119</v>
      </c>
    </row>
    <row r="54" spans="1:15" ht="237" customHeight="1">
      <c r="A54" s="49"/>
      <c r="B54" s="50" t="s">
        <v>69</v>
      </c>
      <c r="C54" s="28">
        <f t="shared" ref="C54:L54" si="28">C51+C52+C53</f>
        <v>0</v>
      </c>
      <c r="D54" s="60" t="e">
        <f t="shared" si="28"/>
        <v>#REF!</v>
      </c>
      <c r="E54" s="70">
        <f t="shared" si="28"/>
        <v>3742.2</v>
      </c>
      <c r="F54" s="28">
        <f t="shared" si="28"/>
        <v>0</v>
      </c>
      <c r="G54" s="28">
        <f t="shared" si="28"/>
        <v>209.2</v>
      </c>
      <c r="H54" s="25">
        <f>E54</f>
        <v>3742.2</v>
      </c>
      <c r="I54" s="67">
        <f t="shared" si="21"/>
        <v>0</v>
      </c>
      <c r="J54" s="70">
        <f t="shared" si="28"/>
        <v>0</v>
      </c>
      <c r="K54" s="28">
        <f t="shared" si="28"/>
        <v>0</v>
      </c>
      <c r="L54" s="28">
        <f t="shared" si="28"/>
        <v>0</v>
      </c>
      <c r="M54" s="88">
        <v>0</v>
      </c>
      <c r="N54" s="178">
        <f t="shared" si="5"/>
        <v>0</v>
      </c>
      <c r="O54" s="175"/>
    </row>
    <row r="55" spans="1:15" ht="90.75" customHeight="1">
      <c r="A55" s="41">
        <v>3</v>
      </c>
      <c r="B55" s="17" t="s">
        <v>51</v>
      </c>
      <c r="C55" s="28">
        <v>5613.4</v>
      </c>
      <c r="D55" s="60" t="e">
        <f>#REF!-C55</f>
        <v>#REF!</v>
      </c>
      <c r="E55" s="70">
        <v>6849.6</v>
      </c>
      <c r="F55" s="28">
        <v>5613.4</v>
      </c>
      <c r="G55" s="28">
        <f>E55-F55</f>
        <v>1236.2000000000007</v>
      </c>
      <c r="H55" s="25">
        <f t="shared" si="26"/>
        <v>6849.6</v>
      </c>
      <c r="I55" s="67">
        <f t="shared" si="21"/>
        <v>0</v>
      </c>
      <c r="J55" s="70">
        <v>6849.6</v>
      </c>
      <c r="K55" s="28">
        <v>5613.4</v>
      </c>
      <c r="L55" s="28">
        <f>J55-K55</f>
        <v>1236.2000000000007</v>
      </c>
      <c r="M55" s="88">
        <f t="shared" si="6"/>
        <v>6849.6</v>
      </c>
      <c r="N55" s="178">
        <f t="shared" si="5"/>
        <v>0</v>
      </c>
      <c r="O55" s="175" t="s">
        <v>120</v>
      </c>
    </row>
    <row r="56" spans="1:15" ht="90.75" customHeight="1">
      <c r="A56" s="423">
        <v>4</v>
      </c>
      <c r="B56" s="17" t="s">
        <v>86</v>
      </c>
      <c r="C56" s="28"/>
      <c r="D56" s="60"/>
      <c r="E56" s="70">
        <v>0</v>
      </c>
      <c r="F56" s="28"/>
      <c r="G56" s="28"/>
      <c r="H56" s="28">
        <v>0</v>
      </c>
      <c r="I56" s="67">
        <f t="shared" si="21"/>
        <v>0</v>
      </c>
      <c r="J56" s="70"/>
      <c r="K56" s="28"/>
      <c r="L56" s="28"/>
      <c r="M56" s="88">
        <f t="shared" si="6"/>
        <v>0</v>
      </c>
      <c r="N56" s="178">
        <f t="shared" si="5"/>
        <v>0</v>
      </c>
      <c r="O56" s="175"/>
    </row>
    <row r="57" spans="1:15" ht="121.5" customHeight="1">
      <c r="A57" s="295"/>
      <c r="B57" s="416" t="s">
        <v>87</v>
      </c>
      <c r="C57" s="28"/>
      <c r="D57" s="60"/>
      <c r="E57" s="70">
        <v>0</v>
      </c>
      <c r="F57" s="28"/>
      <c r="G57" s="28"/>
      <c r="H57" s="28">
        <v>0</v>
      </c>
      <c r="I57" s="67">
        <f t="shared" si="21"/>
        <v>0</v>
      </c>
      <c r="J57" s="70">
        <v>0</v>
      </c>
      <c r="K57" s="28"/>
      <c r="L57" s="28"/>
      <c r="M57" s="88">
        <f t="shared" si="6"/>
        <v>0</v>
      </c>
      <c r="N57" s="178">
        <f t="shared" si="5"/>
        <v>0</v>
      </c>
      <c r="O57" s="175"/>
    </row>
    <row r="58" spans="1:15" ht="103.5" customHeight="1">
      <c r="A58" s="295"/>
      <c r="B58" s="431"/>
      <c r="C58" s="28"/>
      <c r="D58" s="60"/>
      <c r="E58" s="70">
        <v>0</v>
      </c>
      <c r="F58" s="28"/>
      <c r="G58" s="28"/>
      <c r="H58" s="28">
        <v>0</v>
      </c>
      <c r="I58" s="67">
        <f t="shared" si="21"/>
        <v>0</v>
      </c>
      <c r="J58" s="70">
        <v>0</v>
      </c>
      <c r="K58" s="28"/>
      <c r="L58" s="28"/>
      <c r="M58" s="88">
        <f t="shared" si="6"/>
        <v>0</v>
      </c>
      <c r="N58" s="178">
        <f t="shared" si="5"/>
        <v>0</v>
      </c>
      <c r="O58" s="175"/>
    </row>
    <row r="59" spans="1:15" ht="103.5" customHeight="1">
      <c r="A59" s="423">
        <v>5</v>
      </c>
      <c r="B59" s="13" t="s">
        <v>100</v>
      </c>
      <c r="C59" s="25">
        <f t="shared" ref="C59:L59" si="29">C60</f>
        <v>0</v>
      </c>
      <c r="D59" s="58">
        <f t="shared" si="29"/>
        <v>0</v>
      </c>
      <c r="E59" s="66">
        <f t="shared" si="29"/>
        <v>0</v>
      </c>
      <c r="F59" s="25">
        <f t="shared" si="29"/>
        <v>0</v>
      </c>
      <c r="G59" s="25">
        <f t="shared" si="29"/>
        <v>0</v>
      </c>
      <c r="H59" s="25">
        <v>0</v>
      </c>
      <c r="I59" s="67">
        <f t="shared" si="21"/>
        <v>0</v>
      </c>
      <c r="J59" s="66">
        <f t="shared" si="29"/>
        <v>0</v>
      </c>
      <c r="K59" s="25">
        <f t="shared" si="29"/>
        <v>0</v>
      </c>
      <c r="L59" s="25">
        <f t="shared" si="29"/>
        <v>0</v>
      </c>
      <c r="M59" s="88">
        <f t="shared" si="6"/>
        <v>0</v>
      </c>
      <c r="N59" s="178">
        <f t="shared" si="5"/>
        <v>0</v>
      </c>
      <c r="O59" s="175"/>
    </row>
    <row r="60" spans="1:15" ht="159.75" customHeight="1">
      <c r="A60" s="295"/>
      <c r="B60" s="17" t="s">
        <v>94</v>
      </c>
      <c r="C60" s="28"/>
      <c r="D60" s="60"/>
      <c r="E60" s="70">
        <v>0</v>
      </c>
      <c r="F60" s="28"/>
      <c r="G60" s="28"/>
      <c r="H60" s="28">
        <v>0</v>
      </c>
      <c r="I60" s="67">
        <f t="shared" si="21"/>
        <v>0</v>
      </c>
      <c r="J60" s="70">
        <v>0</v>
      </c>
      <c r="K60" s="28"/>
      <c r="L60" s="28"/>
      <c r="M60" s="88">
        <f t="shared" si="6"/>
        <v>0</v>
      </c>
      <c r="N60" s="178">
        <f t="shared" si="5"/>
        <v>0</v>
      </c>
      <c r="O60" s="175"/>
    </row>
    <row r="61" spans="1:15" s="6" customFormat="1" ht="60.75" customHeight="1">
      <c r="A61" s="21"/>
      <c r="B61" s="41" t="s">
        <v>20</v>
      </c>
      <c r="C61" s="47">
        <v>23498.799999999999</v>
      </c>
      <c r="D61" s="61" t="e">
        <f>#REF!-C61</f>
        <v>#REF!</v>
      </c>
      <c r="E61" s="72">
        <f>E10+E55+E43</f>
        <v>28499.699999999997</v>
      </c>
      <c r="F61" s="72">
        <f t="shared" ref="F61:G61" si="30">F10+F55+F43</f>
        <v>23680.7</v>
      </c>
      <c r="G61" s="72">
        <f t="shared" si="30"/>
        <v>4349.4000000000005</v>
      </c>
      <c r="H61" s="72">
        <f>H10+H55+H43</f>
        <v>27391.799999999996</v>
      </c>
      <c r="I61" s="67">
        <f t="shared" si="21"/>
        <v>-1107.9000000000015</v>
      </c>
      <c r="J61" s="72">
        <f t="shared" ref="J61:M61" si="31">J10+J55+J43</f>
        <v>27937.699999999997</v>
      </c>
      <c r="K61" s="72">
        <f t="shared" si="31"/>
        <v>25376.799999999999</v>
      </c>
      <c r="L61" s="72">
        <f t="shared" si="31"/>
        <v>2560.8999999999987</v>
      </c>
      <c r="M61" s="72">
        <f t="shared" si="31"/>
        <v>26829.799999999996</v>
      </c>
      <c r="N61" s="178">
        <f t="shared" si="5"/>
        <v>-1107.9000000000015</v>
      </c>
      <c r="O61" s="175"/>
    </row>
    <row r="62" spans="1:15" s="6" customFormat="1" ht="45.75" customHeight="1">
      <c r="A62" s="21"/>
      <c r="B62" s="14" t="s">
        <v>21</v>
      </c>
      <c r="C62" s="47">
        <v>43783.7</v>
      </c>
      <c r="D62" s="61" t="e">
        <f>#REF!-C62</f>
        <v>#REF!</v>
      </c>
      <c r="E62" s="72">
        <f>E44+E11</f>
        <v>11148.699999999999</v>
      </c>
      <c r="F62" s="72">
        <f t="shared" ref="F62:G62" si="32">F44+F11</f>
        <v>8310.1999999999989</v>
      </c>
      <c r="G62" s="72">
        <f t="shared" si="32"/>
        <v>2838.5</v>
      </c>
      <c r="H62" s="72">
        <f>H44+H11</f>
        <v>3646.4</v>
      </c>
      <c r="I62" s="67">
        <f t="shared" si="21"/>
        <v>-7502.2999999999993</v>
      </c>
      <c r="J62" s="72">
        <f t="shared" ref="J62:M62" si="33">J44+J11</f>
        <v>10086.799999999999</v>
      </c>
      <c r="K62" s="72">
        <f t="shared" si="33"/>
        <v>8310.2000000000007</v>
      </c>
      <c r="L62" s="72">
        <f t="shared" si="33"/>
        <v>1776.599999999999</v>
      </c>
      <c r="M62" s="72">
        <f t="shared" si="33"/>
        <v>2584.5</v>
      </c>
      <c r="N62" s="178">
        <f t="shared" si="5"/>
        <v>-7502.2999999999993</v>
      </c>
      <c r="O62" s="175"/>
    </row>
    <row r="63" spans="1:15" s="6" customFormat="1" ht="54.75" customHeight="1">
      <c r="A63" s="21"/>
      <c r="B63" s="14" t="s">
        <v>9</v>
      </c>
      <c r="C63" s="47">
        <v>2627.5</v>
      </c>
      <c r="D63" s="61" t="e">
        <f>#REF!-C63</f>
        <v>#REF!</v>
      </c>
      <c r="E63" s="72">
        <f>E45</f>
        <v>6973.8</v>
      </c>
      <c r="F63" s="72">
        <f t="shared" ref="F63:G63" si="34">F45</f>
        <v>3053.1</v>
      </c>
      <c r="G63" s="72">
        <f t="shared" si="34"/>
        <v>3920.7000000000003</v>
      </c>
      <c r="H63" s="72">
        <f>H45</f>
        <v>6973.8</v>
      </c>
      <c r="I63" s="67">
        <f t="shared" si="21"/>
        <v>0</v>
      </c>
      <c r="J63" s="72">
        <f t="shared" ref="J63:M63" si="35">J45</f>
        <v>0</v>
      </c>
      <c r="K63" s="72">
        <f t="shared" si="35"/>
        <v>3053.1</v>
      </c>
      <c r="L63" s="72">
        <f t="shared" si="35"/>
        <v>-3053.1</v>
      </c>
      <c r="M63" s="72">
        <f t="shared" si="35"/>
        <v>0</v>
      </c>
      <c r="N63" s="178">
        <f t="shared" si="5"/>
        <v>0</v>
      </c>
      <c r="O63" s="175"/>
    </row>
    <row r="64" spans="1:15" s="6" customFormat="1" ht="49.5" customHeight="1" thickBot="1">
      <c r="A64" s="21"/>
      <c r="B64" s="41" t="s">
        <v>22</v>
      </c>
      <c r="C64" s="47">
        <v>69910</v>
      </c>
      <c r="D64" s="61" t="e">
        <f>#REF!-C64</f>
        <v>#REF!</v>
      </c>
      <c r="E64" s="73">
        <f>E13+E46+E55</f>
        <v>46622.2</v>
      </c>
      <c r="F64" s="73">
        <f t="shared" ref="F64:G64" si="36">F13+F46+F55</f>
        <v>35045</v>
      </c>
      <c r="G64" s="73">
        <f t="shared" si="36"/>
        <v>11110.600000000002</v>
      </c>
      <c r="H64" s="73">
        <f>H13+H46+H55</f>
        <v>38012</v>
      </c>
      <c r="I64" s="98">
        <f t="shared" si="21"/>
        <v>-8610.1999999999971</v>
      </c>
      <c r="J64" s="73">
        <f t="shared" ref="J64:M64" si="37">J13+J46+J55</f>
        <v>38024.5</v>
      </c>
      <c r="K64" s="73">
        <f t="shared" si="37"/>
        <v>36740.100000000006</v>
      </c>
      <c r="L64" s="73">
        <f t="shared" si="37"/>
        <v>1284.3999999999974</v>
      </c>
      <c r="M64" s="73">
        <f t="shared" si="37"/>
        <v>29414.299999999996</v>
      </c>
      <c r="N64" s="179">
        <f t="shared" si="5"/>
        <v>-8610.2000000000044</v>
      </c>
      <c r="O64" s="175"/>
    </row>
    <row r="65" spans="1:15" s="6" customFormat="1" ht="49.5" hidden="1" customHeight="1">
      <c r="A65" s="21"/>
      <c r="B65" s="41"/>
      <c r="C65" s="47"/>
      <c r="D65" s="47"/>
      <c r="F65" s="43"/>
      <c r="G65" s="43"/>
      <c r="H65" s="43">
        <v>38012</v>
      </c>
      <c r="I65" s="43"/>
      <c r="J65" s="89"/>
      <c r="K65" s="43"/>
      <c r="L65" s="43"/>
      <c r="M65" s="43">
        <v>29414.3</v>
      </c>
      <c r="N65" s="180">
        <f t="shared" si="5"/>
        <v>29414.3</v>
      </c>
      <c r="O65" s="175"/>
    </row>
    <row r="66" spans="1:15" s="7" customFormat="1" ht="63" customHeight="1">
      <c r="A66" s="410" t="s">
        <v>23</v>
      </c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2"/>
      <c r="N66" s="412"/>
      <c r="O66" s="413"/>
    </row>
    <row r="67" spans="1:15" s="3" customFormat="1" ht="49.5" customHeight="1">
      <c r="A67" s="404" t="s">
        <v>56</v>
      </c>
      <c r="B67" s="405"/>
      <c r="C67" s="405"/>
      <c r="D67" s="405"/>
      <c r="E67" s="405"/>
      <c r="F67" s="405"/>
      <c r="G67" s="405"/>
      <c r="H67" s="405"/>
      <c r="I67" s="405"/>
      <c r="J67" s="405"/>
      <c r="K67" s="405"/>
      <c r="L67" s="405"/>
      <c r="M67" s="406"/>
      <c r="N67" s="406"/>
      <c r="O67" s="407"/>
    </row>
    <row r="68" spans="1:15" s="3" customFormat="1" ht="47.25" customHeight="1" thickBot="1">
      <c r="A68" s="408" t="s">
        <v>50</v>
      </c>
      <c r="B68" s="409"/>
      <c r="C68" s="409"/>
      <c r="D68" s="409"/>
      <c r="E68" s="409"/>
      <c r="F68" s="409"/>
      <c r="G68" s="409"/>
      <c r="H68" s="409"/>
      <c r="I68" s="409"/>
      <c r="J68" s="409"/>
      <c r="K68" s="409"/>
      <c r="L68" s="409"/>
      <c r="M68" s="406"/>
      <c r="N68" s="406"/>
      <c r="O68" s="407"/>
    </row>
    <row r="69" spans="1:15" ht="115.5" customHeight="1">
      <c r="A69" s="41">
        <v>4</v>
      </c>
      <c r="B69" s="17" t="s">
        <v>34</v>
      </c>
      <c r="C69" s="28">
        <f t="shared" ref="C69:D69" si="38">C70+C71+C73+C72</f>
        <v>207874.7</v>
      </c>
      <c r="D69" s="60" t="e">
        <f t="shared" si="38"/>
        <v>#REF!</v>
      </c>
      <c r="E69" s="78">
        <f>E70+E71+E72+E73</f>
        <v>216547.20000000001</v>
      </c>
      <c r="F69" s="79">
        <f>F70+F71+F72+F73</f>
        <v>207874.7</v>
      </c>
      <c r="G69" s="79">
        <f>G70+G71+G72+G73</f>
        <v>216547.20000000001</v>
      </c>
      <c r="H69" s="159">
        <v>225157.4</v>
      </c>
      <c r="I69" s="80">
        <f>H69-E69</f>
        <v>8610.1999999999825</v>
      </c>
      <c r="J69" s="78">
        <f>J70+J71+J72+J73</f>
        <v>216547.20000000001</v>
      </c>
      <c r="K69" s="79">
        <v>197450.2</v>
      </c>
      <c r="L69" s="79">
        <f>J69-K69</f>
        <v>19097</v>
      </c>
      <c r="M69" s="97">
        <f>H69</f>
        <v>225157.4</v>
      </c>
      <c r="N69" s="177">
        <f t="shared" si="5"/>
        <v>8610.1999999999825</v>
      </c>
      <c r="O69" s="175" t="s">
        <v>12</v>
      </c>
    </row>
    <row r="70" spans="1:15" ht="79.5" customHeight="1">
      <c r="A70" s="12" t="s">
        <v>54</v>
      </c>
      <c r="B70" s="17" t="s">
        <v>36</v>
      </c>
      <c r="C70" s="28">
        <f t="shared" ref="C70:D70" si="39">207874.7-C72</f>
        <v>207874.7</v>
      </c>
      <c r="D70" s="60" t="e">
        <f t="shared" si="39"/>
        <v>#REF!</v>
      </c>
      <c r="E70" s="70">
        <f>207874.7-E73</f>
        <v>195457</v>
      </c>
      <c r="F70" s="28">
        <f t="shared" ref="F70:H70" si="40">207874.7-F73</f>
        <v>206648.2</v>
      </c>
      <c r="G70" s="28">
        <f t="shared" si="40"/>
        <v>207874.7</v>
      </c>
      <c r="H70" s="28">
        <f t="shared" si="40"/>
        <v>195457</v>
      </c>
      <c r="I70" s="71">
        <f t="shared" ref="I70:I74" si="41">H70-E70</f>
        <v>0</v>
      </c>
      <c r="J70" s="70">
        <f>207874.7-J73</f>
        <v>195457</v>
      </c>
      <c r="K70" s="28">
        <v>197450.2</v>
      </c>
      <c r="L70" s="28">
        <f t="shared" ref="L70" si="42">J70-K70</f>
        <v>-1993.2000000000116</v>
      </c>
      <c r="M70" s="88">
        <f>H70</f>
        <v>195457</v>
      </c>
      <c r="N70" s="178">
        <f t="shared" si="5"/>
        <v>0</v>
      </c>
      <c r="O70" s="175" t="s">
        <v>12</v>
      </c>
    </row>
    <row r="71" spans="1:15" ht="53.25" customHeight="1">
      <c r="A71" s="12" t="s">
        <v>55</v>
      </c>
      <c r="B71" s="13" t="s">
        <v>35</v>
      </c>
      <c r="C71" s="51">
        <v>0</v>
      </c>
      <c r="D71" s="74" t="e">
        <f>#REF!-C71</f>
        <v>#REF!</v>
      </c>
      <c r="E71" s="70">
        <v>4172.5</v>
      </c>
      <c r="F71" s="28">
        <v>0</v>
      </c>
      <c r="G71" s="28">
        <f t="shared" ref="G71" si="43">E71-F71</f>
        <v>4172.5</v>
      </c>
      <c r="H71" s="53">
        <v>4172.5</v>
      </c>
      <c r="I71" s="71">
        <f t="shared" si="41"/>
        <v>0</v>
      </c>
      <c r="J71" s="172">
        <v>4172.5</v>
      </c>
      <c r="K71" s="28">
        <v>4172.5</v>
      </c>
      <c r="L71" s="28">
        <v>4172.5</v>
      </c>
      <c r="M71" s="28">
        <v>4172.5</v>
      </c>
      <c r="N71" s="178">
        <f t="shared" si="5"/>
        <v>0</v>
      </c>
      <c r="O71" s="175" t="s">
        <v>12</v>
      </c>
    </row>
    <row r="72" spans="1:15" ht="122.25" customHeight="1">
      <c r="A72" s="12" t="s">
        <v>57</v>
      </c>
      <c r="B72" s="52" t="s">
        <v>58</v>
      </c>
      <c r="C72" s="37">
        <v>0</v>
      </c>
      <c r="D72" s="75" t="e">
        <f>#REF!-C72</f>
        <v>#REF!</v>
      </c>
      <c r="E72" s="66">
        <v>4500</v>
      </c>
      <c r="F72" s="25">
        <v>0</v>
      </c>
      <c r="G72" s="28">
        <f>E72-F72</f>
        <v>4500</v>
      </c>
      <c r="H72" s="47">
        <v>4500</v>
      </c>
      <c r="I72" s="71">
        <f t="shared" si="41"/>
        <v>0</v>
      </c>
      <c r="J72" s="66">
        <v>4500</v>
      </c>
      <c r="K72" s="25">
        <v>4500</v>
      </c>
      <c r="L72" s="25">
        <v>4500</v>
      </c>
      <c r="M72" s="25">
        <v>4500</v>
      </c>
      <c r="N72" s="178">
        <f t="shared" si="5"/>
        <v>0</v>
      </c>
      <c r="O72" s="175" t="s">
        <v>12</v>
      </c>
    </row>
    <row r="73" spans="1:15" ht="75.75" customHeight="1">
      <c r="A73" s="12" t="s">
        <v>68</v>
      </c>
      <c r="B73" s="13" t="s">
        <v>67</v>
      </c>
      <c r="C73" s="44"/>
      <c r="D73" s="76"/>
      <c r="E73" s="166">
        <v>12417.7</v>
      </c>
      <c r="F73" s="37">
        <v>1226.5</v>
      </c>
      <c r="G73" s="37">
        <v>0</v>
      </c>
      <c r="H73" s="37">
        <v>12417.7</v>
      </c>
      <c r="I73" s="71">
        <f>H73-E73</f>
        <v>0</v>
      </c>
      <c r="J73" s="166">
        <v>12417.7</v>
      </c>
      <c r="K73" s="25">
        <v>0</v>
      </c>
      <c r="L73" s="28">
        <f>J72-K73</f>
        <v>4500</v>
      </c>
      <c r="M73" s="92">
        <v>12417.7</v>
      </c>
      <c r="N73" s="178">
        <f t="shared" si="5"/>
        <v>0</v>
      </c>
      <c r="O73" s="175" t="s">
        <v>12</v>
      </c>
    </row>
    <row r="74" spans="1:15" ht="120" customHeight="1" thickBot="1">
      <c r="A74" s="12" t="s">
        <v>89</v>
      </c>
      <c r="B74" s="13" t="s">
        <v>88</v>
      </c>
      <c r="C74" s="28">
        <f>'не актуально .'!D75</f>
        <v>15481.83</v>
      </c>
      <c r="D74" s="60">
        <f>'не актуально .'!E75</f>
        <v>0</v>
      </c>
      <c r="E74" s="70">
        <f>'не актуально .'!F75</f>
        <v>0</v>
      </c>
      <c r="F74" s="28">
        <f>'не актуально .'!G75</f>
        <v>0</v>
      </c>
      <c r="G74" s="28">
        <f>'не актуально .'!H75</f>
        <v>0</v>
      </c>
      <c r="H74" s="47">
        <v>0</v>
      </c>
      <c r="I74" s="71">
        <f t="shared" si="41"/>
        <v>0</v>
      </c>
      <c r="J74" s="167">
        <f>'не актуально .'!I75</f>
        <v>0</v>
      </c>
      <c r="K74" s="168">
        <f>'не актуально .'!J75</f>
        <v>0</v>
      </c>
      <c r="L74" s="168">
        <f>'не актуально .'!K75</f>
        <v>0</v>
      </c>
      <c r="M74" s="173">
        <v>0</v>
      </c>
      <c r="N74" s="179">
        <f t="shared" si="5"/>
        <v>0</v>
      </c>
      <c r="O74" s="175" t="s">
        <v>12</v>
      </c>
    </row>
    <row r="75" spans="1:15" ht="72" customHeight="1">
      <c r="A75" s="414" t="s">
        <v>106</v>
      </c>
      <c r="B75" s="419" t="s">
        <v>92</v>
      </c>
      <c r="C75" s="28"/>
      <c r="D75" s="60"/>
      <c r="E75" s="70">
        <v>0</v>
      </c>
      <c r="F75" s="28"/>
      <c r="G75" s="28"/>
      <c r="H75" s="47">
        <v>100</v>
      </c>
      <c r="I75" s="71">
        <f>H75-E75</f>
        <v>100</v>
      </c>
      <c r="J75" s="164">
        <v>0</v>
      </c>
      <c r="K75" s="24"/>
      <c r="L75" s="24"/>
      <c r="M75" s="171">
        <v>100</v>
      </c>
      <c r="N75" s="180">
        <v>100</v>
      </c>
      <c r="O75" s="175" t="s">
        <v>12</v>
      </c>
    </row>
    <row r="76" spans="1:15" ht="72" customHeight="1">
      <c r="A76" s="295"/>
      <c r="B76" s="431"/>
      <c r="C76" s="28"/>
      <c r="D76" s="60"/>
      <c r="E76" s="70">
        <v>0</v>
      </c>
      <c r="F76" s="28"/>
      <c r="G76" s="28"/>
      <c r="H76" s="47">
        <v>2355</v>
      </c>
      <c r="I76" s="71">
        <f t="shared" ref="I76:I88" si="44">H76-E76</f>
        <v>2355</v>
      </c>
      <c r="J76" s="63">
        <v>0</v>
      </c>
      <c r="K76" s="28"/>
      <c r="L76" s="28"/>
      <c r="M76" s="92">
        <v>2355</v>
      </c>
      <c r="N76" s="178">
        <v>2355</v>
      </c>
      <c r="O76" s="175" t="s">
        <v>8</v>
      </c>
    </row>
    <row r="77" spans="1:15" ht="72" customHeight="1">
      <c r="A77" s="414" t="s">
        <v>107</v>
      </c>
      <c r="B77" s="419" t="s">
        <v>65</v>
      </c>
      <c r="C77" s="28"/>
      <c r="D77" s="60"/>
      <c r="E77" s="70">
        <v>0</v>
      </c>
      <c r="F77" s="28"/>
      <c r="G77" s="28"/>
      <c r="H77" s="47">
        <v>352.2</v>
      </c>
      <c r="I77" s="71">
        <f t="shared" si="44"/>
        <v>352.2</v>
      </c>
      <c r="J77" s="63">
        <v>0</v>
      </c>
      <c r="K77" s="28"/>
      <c r="L77" s="28"/>
      <c r="M77" s="92">
        <v>352.2</v>
      </c>
      <c r="N77" s="178">
        <v>352.2</v>
      </c>
      <c r="O77" s="175" t="s">
        <v>12</v>
      </c>
    </row>
    <row r="78" spans="1:15" ht="72" customHeight="1" thickBot="1">
      <c r="A78" s="295"/>
      <c r="B78" s="431"/>
      <c r="C78" s="28"/>
      <c r="D78" s="60"/>
      <c r="E78" s="167">
        <v>0</v>
      </c>
      <c r="F78" s="168"/>
      <c r="G78" s="168"/>
      <c r="H78" s="169">
        <v>1761</v>
      </c>
      <c r="I78" s="170">
        <f t="shared" si="44"/>
        <v>1761</v>
      </c>
      <c r="J78" s="63">
        <v>0</v>
      </c>
      <c r="K78" s="28"/>
      <c r="L78" s="28"/>
      <c r="M78" s="92">
        <v>1761</v>
      </c>
      <c r="N78" s="178">
        <v>1761</v>
      </c>
      <c r="O78" s="175" t="s">
        <v>8</v>
      </c>
    </row>
    <row r="79" spans="1:15" ht="72" customHeight="1">
      <c r="A79" s="436" t="s">
        <v>108</v>
      </c>
      <c r="B79" s="439" t="s">
        <v>47</v>
      </c>
      <c r="C79" s="24"/>
      <c r="D79" s="162"/>
      <c r="E79" s="163">
        <v>0</v>
      </c>
      <c r="F79" s="24"/>
      <c r="G79" s="24"/>
      <c r="H79" s="43">
        <v>117.4</v>
      </c>
      <c r="I79" s="160">
        <f t="shared" si="44"/>
        <v>117.4</v>
      </c>
      <c r="J79" s="164">
        <v>0</v>
      </c>
      <c r="K79" s="164"/>
      <c r="L79" s="164"/>
      <c r="M79" s="165">
        <v>117.4</v>
      </c>
      <c r="N79" s="180">
        <v>117.4</v>
      </c>
      <c r="O79" s="175" t="s">
        <v>12</v>
      </c>
    </row>
    <row r="80" spans="1:15" ht="72" customHeight="1">
      <c r="A80" s="437"/>
      <c r="B80" s="322"/>
      <c r="C80" s="28"/>
      <c r="D80" s="60"/>
      <c r="E80" s="70">
        <v>0</v>
      </c>
      <c r="F80" s="28"/>
      <c r="G80" s="28"/>
      <c r="H80" s="47">
        <v>528.29999999999995</v>
      </c>
      <c r="I80" s="160">
        <f t="shared" si="44"/>
        <v>528.29999999999995</v>
      </c>
      <c r="J80" s="63">
        <v>0</v>
      </c>
      <c r="K80" s="63"/>
      <c r="L80" s="63"/>
      <c r="M80" s="161">
        <v>528.29999999999995</v>
      </c>
      <c r="N80" s="178">
        <v>528.29999999999995</v>
      </c>
      <c r="O80" s="175" t="s">
        <v>8</v>
      </c>
    </row>
    <row r="81" spans="1:15" ht="72" customHeight="1">
      <c r="A81" s="438" t="s">
        <v>109</v>
      </c>
      <c r="B81" s="435" t="s">
        <v>76</v>
      </c>
      <c r="C81" s="28"/>
      <c r="D81" s="60"/>
      <c r="E81" s="70">
        <v>0</v>
      </c>
      <c r="F81" s="28"/>
      <c r="G81" s="28"/>
      <c r="H81" s="47">
        <v>293.5</v>
      </c>
      <c r="I81" s="160">
        <f t="shared" si="44"/>
        <v>293.5</v>
      </c>
      <c r="J81" s="63">
        <v>0</v>
      </c>
      <c r="K81" s="63"/>
      <c r="L81" s="63"/>
      <c r="M81" s="161">
        <v>293.5</v>
      </c>
      <c r="N81" s="178">
        <v>293.5</v>
      </c>
      <c r="O81" s="175" t="s">
        <v>12</v>
      </c>
    </row>
    <row r="82" spans="1:15" ht="72" customHeight="1">
      <c r="A82" s="437"/>
      <c r="B82" s="322"/>
      <c r="C82" s="28"/>
      <c r="D82" s="60"/>
      <c r="E82" s="70">
        <v>0</v>
      </c>
      <c r="F82" s="28"/>
      <c r="G82" s="28"/>
      <c r="H82" s="47">
        <v>880.5</v>
      </c>
      <c r="I82" s="160">
        <f t="shared" si="44"/>
        <v>880.5</v>
      </c>
      <c r="J82" s="63">
        <v>0</v>
      </c>
      <c r="K82" s="63"/>
      <c r="L82" s="63"/>
      <c r="M82" s="161">
        <v>880.5</v>
      </c>
      <c r="N82" s="178">
        <v>880.5</v>
      </c>
      <c r="O82" s="175" t="s">
        <v>8</v>
      </c>
    </row>
    <row r="83" spans="1:15" ht="72" customHeight="1">
      <c r="A83" s="438" t="s">
        <v>110</v>
      </c>
      <c r="B83" s="435" t="s">
        <v>75</v>
      </c>
      <c r="C83" s="28"/>
      <c r="D83" s="60"/>
      <c r="E83" s="70">
        <v>0</v>
      </c>
      <c r="F83" s="28"/>
      <c r="G83" s="28"/>
      <c r="H83" s="47">
        <v>234.8</v>
      </c>
      <c r="I83" s="160">
        <f t="shared" si="44"/>
        <v>234.8</v>
      </c>
      <c r="J83" s="63">
        <v>0</v>
      </c>
      <c r="K83" s="63"/>
      <c r="L83" s="63"/>
      <c r="M83" s="161">
        <v>234.8</v>
      </c>
      <c r="N83" s="178">
        <v>234.8</v>
      </c>
      <c r="O83" s="175" t="s">
        <v>12</v>
      </c>
    </row>
    <row r="84" spans="1:15" ht="72" customHeight="1">
      <c r="A84" s="437"/>
      <c r="B84" s="322"/>
      <c r="C84" s="28"/>
      <c r="D84" s="60"/>
      <c r="E84" s="70">
        <v>0</v>
      </c>
      <c r="F84" s="28"/>
      <c r="G84" s="28"/>
      <c r="H84" s="47">
        <v>1584.9</v>
      </c>
      <c r="I84" s="160">
        <f t="shared" si="44"/>
        <v>1584.9</v>
      </c>
      <c r="J84" s="63">
        <v>0</v>
      </c>
      <c r="K84" s="63"/>
      <c r="L84" s="63"/>
      <c r="M84" s="161">
        <v>1584.9</v>
      </c>
      <c r="N84" s="178">
        <v>1584.9</v>
      </c>
      <c r="O84" s="175" t="s">
        <v>8</v>
      </c>
    </row>
    <row r="85" spans="1:15" ht="72" customHeight="1">
      <c r="A85" s="438" t="s">
        <v>111</v>
      </c>
      <c r="B85" s="435" t="s">
        <v>64</v>
      </c>
      <c r="C85" s="28"/>
      <c r="D85" s="60"/>
      <c r="E85" s="70">
        <v>0</v>
      </c>
      <c r="F85" s="28"/>
      <c r="G85" s="28"/>
      <c r="H85" s="47">
        <v>10</v>
      </c>
      <c r="I85" s="160">
        <f t="shared" si="44"/>
        <v>10</v>
      </c>
      <c r="J85" s="63">
        <v>0</v>
      </c>
      <c r="K85" s="63"/>
      <c r="L85" s="63"/>
      <c r="M85" s="161">
        <v>10</v>
      </c>
      <c r="N85" s="178">
        <v>10</v>
      </c>
      <c r="O85" s="175" t="s">
        <v>12</v>
      </c>
    </row>
    <row r="86" spans="1:15" ht="72" customHeight="1">
      <c r="A86" s="437"/>
      <c r="B86" s="322"/>
      <c r="C86" s="28"/>
      <c r="D86" s="60"/>
      <c r="E86" s="70">
        <v>0</v>
      </c>
      <c r="F86" s="28"/>
      <c r="G86" s="28"/>
      <c r="H86" s="47">
        <v>322.60000000000002</v>
      </c>
      <c r="I86" s="160">
        <f t="shared" si="44"/>
        <v>322.60000000000002</v>
      </c>
      <c r="J86" s="63">
        <v>0</v>
      </c>
      <c r="K86" s="63"/>
      <c r="L86" s="63"/>
      <c r="M86" s="161">
        <v>322.60000000000002</v>
      </c>
      <c r="N86" s="178">
        <v>322.60000000000002</v>
      </c>
      <c r="O86" s="175" t="s">
        <v>62</v>
      </c>
    </row>
    <row r="87" spans="1:15" ht="26.25">
      <c r="A87" s="438" t="s">
        <v>112</v>
      </c>
      <c r="B87" s="435" t="s">
        <v>66</v>
      </c>
      <c r="C87" s="28"/>
      <c r="D87" s="60"/>
      <c r="E87" s="70">
        <v>0</v>
      </c>
      <c r="F87" s="28"/>
      <c r="G87" s="28"/>
      <c r="H87" s="47">
        <v>0</v>
      </c>
      <c r="I87" s="160">
        <f t="shared" si="44"/>
        <v>0</v>
      </c>
      <c r="J87" s="63">
        <v>0</v>
      </c>
      <c r="K87" s="63"/>
      <c r="L87" s="63"/>
      <c r="M87" s="161">
        <v>0</v>
      </c>
      <c r="N87" s="178">
        <v>0</v>
      </c>
      <c r="O87" s="175" t="s">
        <v>12</v>
      </c>
    </row>
    <row r="88" spans="1:15" ht="137.25" customHeight="1">
      <c r="A88" s="437"/>
      <c r="B88" s="322"/>
      <c r="C88" s="28"/>
      <c r="D88" s="60"/>
      <c r="E88" s="70">
        <v>0</v>
      </c>
      <c r="F88" s="28"/>
      <c r="G88" s="28"/>
      <c r="H88" s="47">
        <v>70</v>
      </c>
      <c r="I88" s="160">
        <f t="shared" si="44"/>
        <v>70</v>
      </c>
      <c r="J88" s="63">
        <v>0</v>
      </c>
      <c r="K88" s="63"/>
      <c r="L88" s="63"/>
      <c r="M88" s="161">
        <v>70</v>
      </c>
      <c r="N88" s="178">
        <v>70</v>
      </c>
      <c r="O88" s="175" t="s">
        <v>62</v>
      </c>
    </row>
    <row r="89" spans="1:15" s="5" customFormat="1" ht="26.25" hidden="1">
      <c r="A89" s="21"/>
      <c r="B89" s="14"/>
      <c r="C89" s="46"/>
      <c r="D89" s="46"/>
      <c r="E89" s="77"/>
      <c r="F89" s="77"/>
      <c r="G89" s="77"/>
      <c r="H89" s="77">
        <v>225157.4</v>
      </c>
      <c r="I89" s="77"/>
      <c r="J89" s="46"/>
      <c r="K89" s="46"/>
      <c r="L89" s="46"/>
      <c r="M89" s="93"/>
      <c r="N89" s="178">
        <f t="shared" ref="N89:N99" si="45">M89-J89</f>
        <v>0</v>
      </c>
      <c r="O89" s="175"/>
    </row>
    <row r="90" spans="1:15" s="5" customFormat="1" ht="39" hidden="1" customHeight="1">
      <c r="A90" s="21"/>
      <c r="B90" s="14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93"/>
      <c r="N90" s="178">
        <f t="shared" si="45"/>
        <v>0</v>
      </c>
      <c r="O90" s="175"/>
    </row>
    <row r="91" spans="1:15" s="5" customFormat="1" ht="26.25">
      <c r="A91" s="21"/>
      <c r="B91" s="14" t="s">
        <v>118</v>
      </c>
      <c r="C91" s="46">
        <v>267360.2</v>
      </c>
      <c r="D91" s="46" t="e">
        <v>#REF!</v>
      </c>
      <c r="E91" s="46">
        <f>E92+E93+E94</f>
        <v>216547.20000000001</v>
      </c>
      <c r="F91" s="46">
        <f t="shared" ref="F91:G91" si="46">F92+F93+F94</f>
        <v>217678.1</v>
      </c>
      <c r="G91" s="46">
        <f t="shared" si="46"/>
        <v>217678.1</v>
      </c>
      <c r="H91" s="46">
        <f>H92+H93+H94</f>
        <v>225157.4</v>
      </c>
      <c r="I91" s="46">
        <f>H91-E91</f>
        <v>8610.1999999999825</v>
      </c>
      <c r="J91" s="46">
        <f t="shared" ref="J91:L91" si="47">J92+J93+J94</f>
        <v>216547.20000000001</v>
      </c>
      <c r="K91" s="46">
        <f t="shared" si="47"/>
        <v>206125.7</v>
      </c>
      <c r="L91" s="46">
        <f t="shared" si="47"/>
        <v>11183.299999999988</v>
      </c>
      <c r="M91" s="46">
        <f>M92+M93+M94</f>
        <v>225157.4</v>
      </c>
      <c r="N91" s="178">
        <f>M91-J91</f>
        <v>8610.1999999999825</v>
      </c>
      <c r="O91" s="175"/>
    </row>
    <row r="92" spans="1:15" s="5" customFormat="1" ht="26.25">
      <c r="A92" s="21"/>
      <c r="B92" s="14" t="s">
        <v>20</v>
      </c>
      <c r="C92" s="46">
        <v>220949</v>
      </c>
      <c r="D92" s="46" t="e">
        <v>#REF!</v>
      </c>
      <c r="E92" s="46">
        <f>E69</f>
        <v>216547.20000000001</v>
      </c>
      <c r="F92" s="46">
        <v>217678.1</v>
      </c>
      <c r="G92" s="46">
        <v>217678.1</v>
      </c>
      <c r="H92" s="46">
        <f>H70+H71+H72+H73+H75+H77+H79+H81+H83+H85+H87</f>
        <v>217655.1</v>
      </c>
      <c r="I92" s="46">
        <f t="shared" ref="I92:I94" si="48">H92-E92</f>
        <v>1107.8999999999942</v>
      </c>
      <c r="J92" s="46">
        <f t="shared" ref="J92:L92" si="49">J70+J71+J72+J73+J75+J77+J79+J81+J83+J85+J87</f>
        <v>216547.20000000001</v>
      </c>
      <c r="K92" s="46">
        <f t="shared" si="49"/>
        <v>206122.7</v>
      </c>
      <c r="L92" s="46">
        <f t="shared" si="49"/>
        <v>11179.299999999988</v>
      </c>
      <c r="M92" s="46">
        <f>M70+M71+M72+M73+M75+M77+M79+M81+M83+M85+M87</f>
        <v>217655.1</v>
      </c>
      <c r="N92" s="178">
        <f t="shared" ref="N92:N94" si="50">M92-J92</f>
        <v>1107.8999999999942</v>
      </c>
      <c r="O92" s="175"/>
    </row>
    <row r="93" spans="1:15" s="5" customFormat="1" ht="26.25">
      <c r="A93" s="21"/>
      <c r="B93" s="14" t="s">
        <v>21</v>
      </c>
      <c r="C93" s="46">
        <v>43783.7</v>
      </c>
      <c r="D93" s="46" t="e">
        <v>#REF!</v>
      </c>
      <c r="E93" s="46">
        <v>0</v>
      </c>
      <c r="F93" s="46">
        <v>0</v>
      </c>
      <c r="G93" s="46">
        <v>0</v>
      </c>
      <c r="H93" s="46">
        <f>H76+H78+H80+H82+H84+H86+H88</f>
        <v>7502.3000000000011</v>
      </c>
      <c r="I93" s="46">
        <f t="shared" si="48"/>
        <v>7502.3000000000011</v>
      </c>
      <c r="J93" s="46">
        <f t="shared" ref="J93:M93" si="51">J76+J78+J80+J82+J84+J86+J88</f>
        <v>0</v>
      </c>
      <c r="K93" s="46">
        <f t="shared" si="51"/>
        <v>0</v>
      </c>
      <c r="L93" s="46">
        <f t="shared" si="51"/>
        <v>0</v>
      </c>
      <c r="M93" s="46">
        <f t="shared" si="51"/>
        <v>7502.3000000000011</v>
      </c>
      <c r="N93" s="178">
        <f t="shared" si="50"/>
        <v>7502.3000000000011</v>
      </c>
      <c r="O93" s="175"/>
    </row>
    <row r="94" spans="1:15" s="5" customFormat="1" ht="26.25">
      <c r="A94" s="21"/>
      <c r="B94" s="14" t="s">
        <v>25</v>
      </c>
      <c r="C94" s="46">
        <v>2627.5</v>
      </c>
      <c r="D94" s="46" t="e">
        <v>#REF!</v>
      </c>
      <c r="E94" s="46">
        <v>0</v>
      </c>
      <c r="F94" s="46">
        <v>0</v>
      </c>
      <c r="G94" s="46">
        <v>0</v>
      </c>
      <c r="H94" s="46">
        <v>0</v>
      </c>
      <c r="I94" s="46">
        <f t="shared" si="48"/>
        <v>0</v>
      </c>
      <c r="J94" s="46">
        <v>0</v>
      </c>
      <c r="K94" s="46">
        <v>3</v>
      </c>
      <c r="L94" s="46">
        <v>4</v>
      </c>
      <c r="M94" s="46">
        <v>0</v>
      </c>
      <c r="N94" s="178">
        <f t="shared" si="50"/>
        <v>0</v>
      </c>
      <c r="O94" s="175"/>
    </row>
    <row r="95" spans="1:15" s="5" customFormat="1" ht="26.25">
      <c r="A95" s="21"/>
      <c r="B95" s="14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93"/>
      <c r="N95" s="178"/>
      <c r="O95" s="175"/>
    </row>
    <row r="96" spans="1:15" s="16" customFormat="1" ht="41.25" customHeight="1">
      <c r="A96" s="22"/>
      <c r="B96" s="40" t="s">
        <v>24</v>
      </c>
      <c r="C96" s="37">
        <v>267360.2</v>
      </c>
      <c r="D96" s="37" t="e">
        <f>#REF!-C96</f>
        <v>#REF!</v>
      </c>
      <c r="E96" s="99">
        <f>E97+E98+E99</f>
        <v>263169.40000000002</v>
      </c>
      <c r="F96" s="99">
        <f t="shared" ref="F96:J96" si="52">F97+F98+F99</f>
        <v>252722.10000000003</v>
      </c>
      <c r="G96" s="99">
        <f t="shared" si="52"/>
        <v>228786.7</v>
      </c>
      <c r="H96" s="99">
        <f>H97+H98+H99</f>
        <v>263169.40000000002</v>
      </c>
      <c r="I96" s="99">
        <f>H96-E96</f>
        <v>0</v>
      </c>
      <c r="J96" s="99">
        <f t="shared" si="52"/>
        <v>254571.7</v>
      </c>
      <c r="K96" s="99">
        <f t="shared" ref="K96:M96" si="53">K97+K98+K99</f>
        <v>242862.80000000002</v>
      </c>
      <c r="L96" s="99">
        <f t="shared" si="53"/>
        <v>12463.699999999984</v>
      </c>
      <c r="M96" s="99">
        <f t="shared" si="53"/>
        <v>254571.69999999998</v>
      </c>
      <c r="N96" s="178">
        <f t="shared" si="45"/>
        <v>0</v>
      </c>
      <c r="O96" s="175"/>
    </row>
    <row r="97" spans="1:15" s="5" customFormat="1" ht="26.25">
      <c r="A97" s="21"/>
      <c r="B97" s="14" t="s">
        <v>20</v>
      </c>
      <c r="C97" s="37">
        <v>220949</v>
      </c>
      <c r="D97" s="45" t="e">
        <f>#REF!-C97</f>
        <v>#REF!</v>
      </c>
      <c r="E97" s="37">
        <f>E92+E61</f>
        <v>245046.90000000002</v>
      </c>
      <c r="F97" s="37">
        <f t="shared" ref="F97:M97" si="54">F92+F61</f>
        <v>241358.80000000002</v>
      </c>
      <c r="G97" s="37">
        <f t="shared" si="54"/>
        <v>222027.5</v>
      </c>
      <c r="H97" s="37">
        <f t="shared" si="54"/>
        <v>245046.9</v>
      </c>
      <c r="I97" s="99">
        <f t="shared" ref="I97:I99" si="55">H97-E97</f>
        <v>0</v>
      </c>
      <c r="J97" s="37">
        <f t="shared" si="54"/>
        <v>244484.90000000002</v>
      </c>
      <c r="K97" s="37">
        <f t="shared" si="54"/>
        <v>231499.5</v>
      </c>
      <c r="L97" s="37">
        <f t="shared" si="54"/>
        <v>13740.199999999986</v>
      </c>
      <c r="M97" s="37">
        <f t="shared" si="54"/>
        <v>244484.9</v>
      </c>
      <c r="N97" s="178">
        <f t="shared" si="45"/>
        <v>0</v>
      </c>
      <c r="O97" s="175"/>
    </row>
    <row r="98" spans="1:15" s="5" customFormat="1" ht="26.25">
      <c r="A98" s="21"/>
      <c r="B98" s="14" t="s">
        <v>21</v>
      </c>
      <c r="C98" s="37">
        <v>43783.7</v>
      </c>
      <c r="D98" s="45" t="e">
        <f>#REF!-C98</f>
        <v>#REF!</v>
      </c>
      <c r="E98" s="37">
        <f>E62+E93</f>
        <v>11148.699999999999</v>
      </c>
      <c r="F98" s="37">
        <f t="shared" ref="F98:M98" si="56">F62+F93</f>
        <v>8310.1999999999989</v>
      </c>
      <c r="G98" s="37">
        <f t="shared" si="56"/>
        <v>2838.5</v>
      </c>
      <c r="H98" s="37">
        <f t="shared" si="56"/>
        <v>11148.7</v>
      </c>
      <c r="I98" s="99">
        <f t="shared" si="55"/>
        <v>0</v>
      </c>
      <c r="J98" s="37">
        <f t="shared" si="56"/>
        <v>10086.799999999999</v>
      </c>
      <c r="K98" s="37">
        <f t="shared" si="56"/>
        <v>8310.2000000000007</v>
      </c>
      <c r="L98" s="37">
        <f t="shared" si="56"/>
        <v>1776.599999999999</v>
      </c>
      <c r="M98" s="37">
        <f t="shared" si="56"/>
        <v>10086.800000000001</v>
      </c>
      <c r="N98" s="178">
        <f t="shared" si="45"/>
        <v>0</v>
      </c>
      <c r="O98" s="175"/>
    </row>
    <row r="99" spans="1:15" s="5" customFormat="1" ht="26.25">
      <c r="A99" s="21"/>
      <c r="B99" s="14" t="s">
        <v>25</v>
      </c>
      <c r="C99" s="37">
        <v>2627.5</v>
      </c>
      <c r="D99" s="45" t="e">
        <f>#REF!-C99</f>
        <v>#REF!</v>
      </c>
      <c r="E99" s="37">
        <f>E63</f>
        <v>6973.8</v>
      </c>
      <c r="F99" s="37">
        <f t="shared" ref="F99:M99" si="57">F63</f>
        <v>3053.1</v>
      </c>
      <c r="G99" s="37">
        <f t="shared" si="57"/>
        <v>3920.7000000000003</v>
      </c>
      <c r="H99" s="37">
        <f t="shared" si="57"/>
        <v>6973.8</v>
      </c>
      <c r="I99" s="99">
        <f t="shared" si="55"/>
        <v>0</v>
      </c>
      <c r="J99" s="37">
        <f t="shared" si="57"/>
        <v>0</v>
      </c>
      <c r="K99" s="37">
        <f t="shared" si="57"/>
        <v>3053.1</v>
      </c>
      <c r="L99" s="37">
        <f t="shared" si="57"/>
        <v>-3053.1</v>
      </c>
      <c r="M99" s="37">
        <f t="shared" si="57"/>
        <v>0</v>
      </c>
      <c r="N99" s="178">
        <f t="shared" si="45"/>
        <v>0</v>
      </c>
      <c r="O99" s="175"/>
    </row>
  </sheetData>
  <mergeCells count="54">
    <mergeCell ref="A27:A28"/>
    <mergeCell ref="B85:B86"/>
    <mergeCell ref="B87:B88"/>
    <mergeCell ref="A75:A76"/>
    <mergeCell ref="A77:A78"/>
    <mergeCell ref="A79:A80"/>
    <mergeCell ref="A81:A82"/>
    <mergeCell ref="A83:A84"/>
    <mergeCell ref="A85:A86"/>
    <mergeCell ref="A87:A88"/>
    <mergeCell ref="B75:B76"/>
    <mergeCell ref="B77:B78"/>
    <mergeCell ref="B79:B80"/>
    <mergeCell ref="B81:B82"/>
    <mergeCell ref="B83:B84"/>
    <mergeCell ref="A38:A39"/>
    <mergeCell ref="B38:B39"/>
    <mergeCell ref="A43:A45"/>
    <mergeCell ref="B43:B45"/>
    <mergeCell ref="A47:A49"/>
    <mergeCell ref="B47:B49"/>
    <mergeCell ref="A51:A53"/>
    <mergeCell ref="B51:B53"/>
    <mergeCell ref="A56:A58"/>
    <mergeCell ref="B57:B58"/>
    <mergeCell ref="A59:A60"/>
    <mergeCell ref="A16:A17"/>
    <mergeCell ref="B16:B17"/>
    <mergeCell ref="E4:I5"/>
    <mergeCell ref="J4:N5"/>
    <mergeCell ref="A4:A6"/>
    <mergeCell ref="B4:B6"/>
    <mergeCell ref="A7:N7"/>
    <mergeCell ref="A3:L3"/>
    <mergeCell ref="A8:L8"/>
    <mergeCell ref="A9:L9"/>
    <mergeCell ref="A10:A12"/>
    <mergeCell ref="B10:B12"/>
    <mergeCell ref="A67:O67"/>
    <mergeCell ref="A68:O68"/>
    <mergeCell ref="A66:O66"/>
    <mergeCell ref="A18:A19"/>
    <mergeCell ref="B18:B19"/>
    <mergeCell ref="A20:A21"/>
    <mergeCell ref="B20:B21"/>
    <mergeCell ref="A22:A24"/>
    <mergeCell ref="B22:B24"/>
    <mergeCell ref="A25:A26"/>
    <mergeCell ref="B25:B26"/>
    <mergeCell ref="B27:B28"/>
    <mergeCell ref="A29:A30"/>
    <mergeCell ref="B29:B30"/>
    <mergeCell ref="A31:A32"/>
    <mergeCell ref="B31:B32"/>
  </mergeCells>
  <phoneticPr fontId="19" type="noConversion"/>
  <pageMargins left="0.39370078740157483" right="0.35433070866141736" top="0.35433070866141736" bottom="0.35433070866141736" header="0.11811023622047245" footer="0.1574803149606299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 1 </vt:lpstr>
      <vt:lpstr>пояснительная </vt:lpstr>
      <vt:lpstr>не актуально .</vt:lpstr>
      <vt:lpstr>не актуально</vt:lpstr>
      <vt:lpstr>'не актуально .'!Область_печати</vt:lpstr>
      <vt:lpstr>'пояснительная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2024-06-26T11:07:54Z</dcterms:modified>
</cp:coreProperties>
</file>